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onthly Forecast" sheetId="1" state="visible" r:id="rId1"/>
    <sheet xmlns:r="http://schemas.openxmlformats.org/officeDocument/2006/relationships" name="Assumptions &amp; formulas" sheetId="2" state="visible" r:id="rId2"/>
    <sheet xmlns:r="http://schemas.openxmlformats.org/officeDocument/2006/relationships" name="Pricing referenc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#,##0;[Red](#,##0);&quot;-&quot;"/>
    <numFmt numFmtId="165" formatCode="&quot;£&quot;#,##0;[Red](&quot;£&quot;#,##0);&quot;-&quot;"/>
    <numFmt numFmtId="166" formatCode="0%;[Red](0%);&quot;-&quot;"/>
    <numFmt numFmtId="167" formatCode="#,##0.0;[Red](#,##0.0);&quot;-&quot;"/>
    <numFmt numFmtId="168" formatCode="0;0;&quot;-&quot;"/>
    <numFmt numFmtId="169" formatCode="0.0&quot;×&quot;"/>
  </numFmts>
  <fonts count="14">
    <font>
      <name val="Calibri"/>
      <family val="2"/>
      <color theme="1"/>
      <sz val="11"/>
      <scheme val="minor"/>
    </font>
    <font>
      <name val="Helvetica"/>
      <b val="1"/>
      <color rgb="003E2E35"/>
      <sz val="18"/>
    </font>
    <font>
      <name val="Helvetica"/>
      <i val="1"/>
      <color rgb="008A7F75"/>
      <sz val="10"/>
    </font>
    <font>
      <name val="Helvetica"/>
      <b val="1"/>
      <color rgb="00FFFFFF"/>
      <sz val="11"/>
    </font>
    <font>
      <name val="Helvetica"/>
      <color rgb="003E2E35"/>
      <sz val="10"/>
    </font>
    <font>
      <name val="Helvetica"/>
      <b val="1"/>
      <color rgb="000000FF"/>
      <sz val="10"/>
    </font>
    <font>
      <name val="Helvetica"/>
      <i val="1"/>
      <color rgb="008A7F75"/>
      <sz val="9"/>
    </font>
    <font>
      <name val="Helvetica"/>
      <b val="1"/>
      <color rgb="003E2E35"/>
      <sz val="10"/>
    </font>
    <font>
      <name val="Helvetica"/>
      <b val="1"/>
      <color rgb="003E2E35"/>
      <sz val="9"/>
    </font>
    <font>
      <name val="Helvetica"/>
      <b val="1"/>
      <color rgb="007FA070"/>
      <sz val="10"/>
    </font>
    <font>
      <name val="Helvetica"/>
      <b val="1"/>
      <color rgb="003E2E35"/>
      <sz val="11"/>
    </font>
    <font>
      <name val="Helvetica"/>
      <b val="1"/>
      <color rgb="007FA070"/>
      <sz val="11"/>
    </font>
    <font>
      <name val="Menlo"/>
      <color rgb="003E2E35"/>
      <sz val="9"/>
    </font>
    <font>
      <name val="Helvetica"/>
      <b val="1"/>
      <color rgb="003E2E35"/>
      <sz val="12"/>
    </font>
  </fonts>
  <fills count="8">
    <fill>
      <patternFill/>
    </fill>
    <fill>
      <patternFill patternType="gray125"/>
    </fill>
    <fill>
      <patternFill patternType="solid">
        <fgColor rgb="003E2E35"/>
      </patternFill>
    </fill>
    <fill>
      <patternFill patternType="solid">
        <fgColor rgb="00FFF7ED"/>
      </patternFill>
    </fill>
    <fill>
      <patternFill patternType="solid">
        <fgColor rgb="00EDE4D9"/>
      </patternFill>
    </fill>
    <fill>
      <patternFill patternType="solid">
        <fgColor rgb="00F2A553"/>
      </patternFill>
    </fill>
    <fill>
      <patternFill patternType="solid">
        <fgColor rgb="007FA070"/>
      </patternFill>
    </fill>
    <fill>
      <patternFill patternType="solid">
        <fgColor rgb="00F9F1E6"/>
      </patternFill>
    </fill>
  </fills>
  <borders count="2">
    <border>
      <left/>
      <right/>
      <top/>
      <bottom/>
      <diagonal/>
    </border>
    <border>
      <left style="thin">
        <color rgb="00C7BDB4"/>
      </left>
      <right style="thin">
        <color rgb="00C7BDB4"/>
      </right>
      <top style="thin">
        <color rgb="00C7BDB4"/>
      </top>
      <bottom style="thin">
        <color rgb="00C7BDB4"/>
      </bottom>
    </border>
  </borders>
  <cellStyleXfs count="1">
    <xf numFmtId="0" fontId="0" fillId="0" borderId="0"/>
  </cellStyleXfs>
  <cellXfs count="39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2" borderId="0" applyAlignment="1" pivotButton="0" quotePrefix="0" xfId="0">
      <alignment horizontal="left" vertical="center" indent="1"/>
    </xf>
    <xf numFmtId="0" fontId="4" fillId="0" borderId="0" applyAlignment="1" pivotButton="0" quotePrefix="0" xfId="0">
      <alignment horizontal="left" vertical="center" indent="1"/>
    </xf>
    <xf numFmtId="164" fontId="5" fillId="3" borderId="1" applyAlignment="1" pivotButton="0" quotePrefix="0" xfId="0">
      <alignment horizontal="right" vertical="center"/>
    </xf>
    <xf numFmtId="0" fontId="6" fillId="0" borderId="0" applyAlignment="1" pivotButton="0" quotePrefix="0" xfId="0">
      <alignment horizontal="left" vertical="center"/>
    </xf>
    <xf numFmtId="165" fontId="5" fillId="3" borderId="1" applyAlignment="1" pivotButton="0" quotePrefix="0" xfId="0">
      <alignment horizontal="right" vertical="center"/>
    </xf>
    <xf numFmtId="166" fontId="5" fillId="3" borderId="1" applyAlignment="1" pivotButton="0" quotePrefix="0" xfId="0">
      <alignment horizontal="right" vertical="center"/>
    </xf>
    <xf numFmtId="167" fontId="5" fillId="3" borderId="1" applyAlignment="1" pivotButton="0" quotePrefix="0" xfId="0">
      <alignment horizontal="right" vertical="center"/>
    </xf>
    <xf numFmtId="0" fontId="5" fillId="3" borderId="1" applyAlignment="1" pivotButton="0" quotePrefix="0" xfId="0">
      <alignment horizontal="right" vertical="center"/>
    </xf>
    <xf numFmtId="0" fontId="6" fillId="0" borderId="0" pivotButton="0" quotePrefix="0" xfId="0"/>
    <xf numFmtId="168" fontId="5" fillId="3" borderId="1" applyAlignment="1" pivotButton="0" quotePrefix="0" xfId="0">
      <alignment horizontal="right" vertical="center"/>
    </xf>
    <xf numFmtId="0" fontId="7" fillId="0" borderId="0" applyAlignment="1" pivotButton="0" quotePrefix="0" xfId="0">
      <alignment horizontal="right"/>
    </xf>
    <xf numFmtId="0" fontId="8" fillId="4" borderId="0" applyAlignment="1" pivotButton="0" quotePrefix="0" xfId="0">
      <alignment horizontal="center"/>
    </xf>
    <xf numFmtId="0" fontId="0" fillId="2" borderId="0" pivotButton="0" quotePrefix="0" xfId="0"/>
    <xf numFmtId="167" fontId="0" fillId="0" borderId="0" pivotButton="0" quotePrefix="0" xfId="0"/>
    <xf numFmtId="165" fontId="0" fillId="0" borderId="0" pivotButton="0" quotePrefix="0" xfId="0"/>
    <xf numFmtId="164" fontId="0" fillId="0" borderId="0" pivotButton="0" quotePrefix="0" xfId="0"/>
    <xf numFmtId="0" fontId="7" fillId="0" borderId="0" applyAlignment="1" pivotButton="0" quotePrefix="0" xfId="0">
      <alignment horizontal="left" vertical="center" indent="1"/>
    </xf>
    <xf numFmtId="165" fontId="9" fillId="0" borderId="0" pivotButton="0" quotePrefix="0" xfId="0"/>
    <xf numFmtId="0" fontId="3" fillId="5" borderId="0" applyAlignment="1" pivotButton="0" quotePrefix="0" xfId="0">
      <alignment horizontal="left" vertical="center" indent="1"/>
    </xf>
    <xf numFmtId="0" fontId="0" fillId="5" borderId="0" pivotButton="0" quotePrefix="0" xfId="0"/>
    <xf numFmtId="0" fontId="3" fillId="6" borderId="0" applyAlignment="1" pivotButton="0" quotePrefix="0" xfId="0">
      <alignment horizontal="left" vertical="center" indent="1"/>
    </xf>
    <xf numFmtId="0" fontId="0" fillId="6" borderId="0" pivotButton="0" quotePrefix="0" xfId="0"/>
    <xf numFmtId="0" fontId="10" fillId="0" borderId="0" applyAlignment="1" pivotButton="0" quotePrefix="0" xfId="0">
      <alignment horizontal="left" vertical="center" indent="1"/>
    </xf>
    <xf numFmtId="165" fontId="11" fillId="7" borderId="0" pivotButton="0" quotePrefix="0" xfId="0"/>
    <xf numFmtId="165" fontId="11" fillId="7" borderId="0" applyAlignment="1" pivotButton="0" quotePrefix="0" xfId="0">
      <alignment horizontal="right" vertical="center"/>
    </xf>
    <xf numFmtId="164" fontId="11" fillId="7" borderId="0" applyAlignment="1" pivotButton="0" quotePrefix="0" xfId="0">
      <alignment horizontal="right" vertical="center"/>
    </xf>
    <xf numFmtId="169" fontId="11" fillId="7" borderId="0" applyAlignment="1" pivotButton="0" quotePrefix="0" xfId="0">
      <alignment horizontal="right" vertical="center"/>
    </xf>
    <xf numFmtId="0" fontId="2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top" wrapText="1" indent="1"/>
    </xf>
    <xf numFmtId="0" fontId="4" fillId="0" borderId="0" applyAlignment="1" pivotButton="0" quotePrefix="0" xfId="0">
      <alignment horizontal="left" vertical="top" wrapText="1"/>
    </xf>
    <xf numFmtId="0" fontId="12" fillId="0" borderId="0" applyAlignment="1" pivotButton="0" quotePrefix="0" xfId="0">
      <alignment horizontal="left" vertical="top" wrapText="1"/>
    </xf>
    <xf numFmtId="0" fontId="4" fillId="0" borderId="0" applyAlignment="1" pivotButton="0" quotePrefix="0" xfId="0">
      <alignment horizontal="left" vertical="top" wrapText="1" indent="1"/>
    </xf>
    <xf numFmtId="0" fontId="13" fillId="0" borderId="0" pivotButton="0" quotePrefix="0" xfId="0"/>
    <xf numFmtId="165" fontId="4" fillId="0" borderId="0" applyAlignment="1" pivotButton="0" quotePrefix="0" xfId="0">
      <alignment horizontal="left" vertical="center" indent="1"/>
    </xf>
    <xf numFmtId="0" fontId="4" fillId="0" borderId="0" applyAlignment="1" pivotButton="0" quotePrefix="0" xfId="0">
      <alignment horizontal="left" vertical="center" wrapText="1" indent="1"/>
    </xf>
    <xf numFmtId="165" fontId="4" fillId="0" borderId="0" applyAlignment="1" pivotButton="0" quotePrefix="0" xfId="0">
      <alignment horizontal="left" vertical="center" wrapText="1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L75"/>
  <sheetViews>
    <sheetView workbookViewId="0">
      <pane xSplit="2" ySplit="36" topLeftCell="C37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8" customWidth="1" min="1" max="1"/>
    <col width="14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  <col width="11" customWidth="1" min="16" max="16"/>
    <col width="11" customWidth="1" min="17" max="17"/>
    <col width="11" customWidth="1" min="18" max="18"/>
    <col width="11" customWidth="1" min="19" max="19"/>
    <col width="11" customWidth="1" min="20" max="20"/>
    <col width="11" customWidth="1" min="21" max="21"/>
    <col width="11" customWidth="1" min="22" max="22"/>
    <col width="11" customWidth="1" min="23" max="23"/>
    <col width="11" customWidth="1" min="24" max="24"/>
    <col width="11" customWidth="1" min="25" max="25"/>
    <col width="11" customWidth="1" min="26" max="26"/>
    <col width="11" customWidth="1" min="27" max="27"/>
    <col width="11" customWidth="1" min="28" max="28"/>
    <col width="11" customWidth="1" min="29" max="29"/>
    <col width="11" customWidth="1" min="30" max="30"/>
    <col width="11" customWidth="1" min="31" max="31"/>
    <col width="11" customWidth="1" min="32" max="32"/>
    <col width="11" customWidth="1" min="33" max="33"/>
    <col width="11" customWidth="1" min="34" max="34"/>
    <col width="11" customWidth="1" min="35" max="35"/>
    <col width="11" customWidth="1" min="36" max="36"/>
    <col width="11" customWidth="1" min="37" max="37"/>
    <col width="11" customWidth="1" min="38" max="38"/>
  </cols>
  <sheetData>
    <row r="1" ht="30" customHeight="1">
      <c r="A1" s="1" t="inlineStr">
        <is>
          <t>Polpetto — Monthly NOI Forecast</t>
        </is>
      </c>
    </row>
    <row r="2">
      <c r="A2" s="2" t="inlineStr">
        <is>
          <t>Edit the shaded cells. Every monthly column to the right recalculates. 36-month horizon.</t>
        </is>
      </c>
    </row>
    <row r="4" ht="20" customHeight="1">
      <c r="A4" s="3" t="inlineStr">
        <is>
          <t>YOUR SCHOOL</t>
        </is>
      </c>
    </row>
    <row r="5">
      <c r="A5" s="4" t="inlineStr">
        <is>
          <t>Starting enrolment</t>
        </is>
      </c>
      <c r="B5" s="5" t="n">
        <v>60</v>
      </c>
    </row>
    <row r="6">
      <c r="A6" s="4" t="inlineStr">
        <is>
          <t>Starting classrooms</t>
        </is>
      </c>
      <c r="B6" s="5" t="n">
        <v>6</v>
      </c>
      <c r="C6" s="6" t="inlineStr">
        <is>
          <t>Determines SKU A band (A1 1–3 / A2 4–8 / A3 9+)</t>
        </is>
      </c>
    </row>
    <row r="7">
      <c r="A7" s="4" t="inlineStr">
        <is>
          <t>Starting teachers</t>
        </is>
      </c>
      <c r="B7" s="5" t="n">
        <v>8</v>
      </c>
    </row>
    <row r="8">
      <c r="A8" s="4" t="inlineStr">
        <is>
          <t>Average monthly fee per child</t>
        </is>
      </c>
      <c r="B8" s="7" t="n">
        <v>1500</v>
      </c>
    </row>
    <row r="9">
      <c r="A9" s="4" t="inlineStr">
        <is>
          <t>Teacher monthly salary</t>
        </is>
      </c>
      <c r="B9" s="7" t="n">
        <v>3500</v>
      </c>
    </row>
    <row r="10">
      <c r="A10" s="4" t="inlineStr">
        <is>
          <t>Monthly rent &amp; overhead</t>
        </is>
      </c>
      <c r="B10" s="7" t="n">
        <v>8000</v>
      </c>
    </row>
    <row r="11">
      <c r="A11" s="4" t="inlineStr">
        <is>
          <t>Other OpEx per child / month (materials, food)</t>
        </is>
      </c>
      <c r="B11" s="7" t="n">
        <v>80</v>
      </c>
    </row>
    <row r="12">
      <c r="A12" s="4" t="inlineStr">
        <is>
          <t>Baseline kids-per-teacher</t>
        </is>
      </c>
      <c r="B12" s="5" t="n">
        <v>8</v>
      </c>
    </row>
    <row r="13">
      <c r="A13" s="4" t="inlineStr">
        <is>
          <t>Baseline annual churn rate</t>
        </is>
      </c>
      <c r="B13" s="8" t="n">
        <v>0.15</v>
      </c>
    </row>
    <row r="14">
      <c r="A14" s="4" t="inlineStr">
        <is>
          <t>Baseline organic enrolments / month</t>
        </is>
      </c>
      <c r="B14" s="9" t="n">
        <v>1</v>
      </c>
    </row>
    <row r="16" ht="20" customHeight="1">
      <c r="A16" s="3" t="inlineStr">
        <is>
          <t>POLPETTO PACKAGE</t>
        </is>
      </c>
    </row>
    <row r="17">
      <c r="A17" s="4" t="inlineStr">
        <is>
          <t>SKU A band (from PRICING_MODEL.md)</t>
        </is>
      </c>
      <c r="B17" s="10" t="inlineStr">
        <is>
          <t>A2 Single Centre</t>
        </is>
      </c>
      <c r="C17" s="11" t="inlineStr">
        <is>
          <t>A1 £2,400/yr · A2 £4,800/yr · A3 £9,600/yr</t>
        </is>
      </c>
    </row>
    <row r="18">
      <c r="A18" s="4" t="inlineStr">
        <is>
          <t>SKU A Kits — annual license (£)</t>
        </is>
      </c>
      <c r="B18" s="7" t="n">
        <v>4800</v>
      </c>
      <c r="C18" s="6" t="inlineStr">
        <is>
          <t>Annual prepay, recognised monthly = value / 12</t>
        </is>
      </c>
    </row>
    <row r="19">
      <c r="A19" s="4" t="inlineStr">
        <is>
          <t>SKU A onboarding (one-off, £)</t>
        </is>
      </c>
      <c r="B19" s="7" t="n">
        <v>0</v>
      </c>
      <c r="C19" s="6" t="inlineStr">
        <is>
          <t>Waived on annual prepay at list — default 0</t>
        </is>
      </c>
    </row>
    <row r="20">
      <c r="A20" s="4" t="inlineStr">
        <is>
          <t>SKU B band</t>
        </is>
      </c>
      <c r="B20" s="10" t="inlineStr">
        <is>
          <t>B2 Plus</t>
        </is>
      </c>
      <c r="C20" s="11" t="inlineStr">
        <is>
          <t>B1 Core £4 · B2 Plus £6 · B3 Plus Chain £8 (per child / month)</t>
        </is>
      </c>
    </row>
    <row r="21">
      <c r="A21" s="4" t="inlineStr">
        <is>
          <t>SKU B Observation — £ per child / month</t>
        </is>
      </c>
      <c r="B21" s="7" t="n">
        <v>6</v>
      </c>
      <c r="C21" s="6" t="inlineStr">
        <is>
          <t>Billed monthly, 12-month minimum, 30-child minimum</t>
        </is>
      </c>
    </row>
    <row r="23" ht="20" customHeight="1">
      <c r="A23" s="3" t="inlineStr">
        <is>
          <t>POLPETTO IMPACT</t>
        </is>
      </c>
    </row>
    <row r="24">
      <c r="A24" s="4" t="inlineStr">
        <is>
          <t>Share of would-be churners retained</t>
        </is>
      </c>
      <c r="B24" s="8" t="n">
        <v>0.1</v>
      </c>
      <c r="C24" s="6" t="inlineStr">
        <is>
          <t>Conservative: 1-in-10 saved</t>
        </is>
      </c>
    </row>
    <row r="25">
      <c r="A25" s="4" t="inlineStr">
        <is>
          <t>Extra enrolments / month from Stories</t>
        </is>
      </c>
      <c r="B25" s="9" t="n">
        <v>0.25</v>
      </c>
      <c r="C25" s="6" t="inlineStr">
        <is>
          <t>Conservative: 3 extra kids / year via word-of-mouth</t>
        </is>
      </c>
    </row>
    <row r="26">
      <c r="A26" s="4" t="inlineStr">
        <is>
          <t>Premium fee uplift per child / month (£)</t>
        </is>
      </c>
      <c r="B26" s="7" t="n">
        <v>0</v>
      </c>
      <c r="C26" s="6" t="inlineStr">
        <is>
          <t>Opt-in — only flip on if you plan to price against quality</t>
        </is>
      </c>
    </row>
    <row r="27">
      <c r="A27" s="4" t="inlineStr">
        <is>
          <t>Kids-per-teacher with Polpetto Kits</t>
        </is>
      </c>
      <c r="B27" s="5" t="n">
        <v>10</v>
      </c>
      <c r="C27" s="6" t="inlineStr">
        <is>
          <t>Kit + doc time recovery lets you delay the next hire</t>
        </is>
      </c>
    </row>
    <row r="29" ht="20" customHeight="1">
      <c r="A29" s="3" t="inlineStr">
        <is>
          <t>PAID PILOT</t>
        </is>
      </c>
    </row>
    <row r="30">
      <c r="A30" s="4" t="inlineStr">
        <is>
          <t>Include paid pilot? (1 = yes, 0 = no)</t>
        </is>
      </c>
      <c r="B30" s="12" t="n">
        <v>1</v>
      </c>
      <c r="C30" s="6" t="inlineStr">
        <is>
          <t>Partner standard: yes</t>
        </is>
      </c>
    </row>
    <row r="31">
      <c r="A31" s="4" t="inlineStr">
        <is>
          <t>Pilot length (months)</t>
        </is>
      </c>
      <c r="B31" s="5" t="n">
        <v>2</v>
      </c>
      <c r="C31" s="6" t="inlineStr">
        <is>
          <t>60 days — when evidence actually lands</t>
        </is>
      </c>
    </row>
    <row r="32">
      <c r="A32" s="4" t="inlineStr">
        <is>
          <t>Pilot fee (one-off, M1, £)</t>
        </is>
      </c>
      <c r="B32" s="7" t="n">
        <v>500</v>
      </c>
    </row>
    <row r="33">
      <c r="A33" s="4" t="inlineStr">
        <is>
          <t>Credit applied against Y1 SKU A (£)</t>
        </is>
      </c>
      <c r="B33" s="7" t="n">
        <v>500</v>
      </c>
      <c r="C33" s="6" t="inlineStr">
        <is>
          <t>Applied in first month of full license (M3 default)</t>
        </is>
      </c>
    </row>
    <row r="36" ht="18" customHeight="1">
      <c r="A36" t="inlineStr"/>
      <c r="B36" s="13" t="inlineStr">
        <is>
          <t>MONTH →</t>
        </is>
      </c>
      <c r="C36" s="14" t="n">
        <v>1</v>
      </c>
      <c r="D36" s="14" t="n">
        <v>2</v>
      </c>
      <c r="E36" s="14" t="n">
        <v>3</v>
      </c>
      <c r="F36" s="14" t="n">
        <v>4</v>
      </c>
      <c r="G36" s="14" t="n">
        <v>5</v>
      </c>
      <c r="H36" s="14" t="n">
        <v>6</v>
      </c>
      <c r="I36" s="14" t="n">
        <v>7</v>
      </c>
      <c r="J36" s="14" t="n">
        <v>8</v>
      </c>
      <c r="K36" s="14" t="n">
        <v>9</v>
      </c>
      <c r="L36" s="14" t="n">
        <v>10</v>
      </c>
      <c r="M36" s="14" t="n">
        <v>11</v>
      </c>
      <c r="N36" s="14" t="n">
        <v>12</v>
      </c>
      <c r="O36" s="14" t="n">
        <v>13</v>
      </c>
      <c r="P36" s="14" t="n">
        <v>14</v>
      </c>
      <c r="Q36" s="14" t="n">
        <v>15</v>
      </c>
      <c r="R36" s="14" t="n">
        <v>16</v>
      </c>
      <c r="S36" s="14" t="n">
        <v>17</v>
      </c>
      <c r="T36" s="14" t="n">
        <v>18</v>
      </c>
      <c r="U36" s="14" t="n">
        <v>19</v>
      </c>
      <c r="V36" s="14" t="n">
        <v>20</v>
      </c>
      <c r="W36" s="14" t="n">
        <v>21</v>
      </c>
      <c r="X36" s="14" t="n">
        <v>22</v>
      </c>
      <c r="Y36" s="14" t="n">
        <v>23</v>
      </c>
      <c r="Z36" s="14" t="n">
        <v>24</v>
      </c>
      <c r="AA36" s="14" t="n">
        <v>25</v>
      </c>
      <c r="AB36" s="14" t="n">
        <v>26</v>
      </c>
      <c r="AC36" s="14" t="n">
        <v>27</v>
      </c>
      <c r="AD36" s="14" t="n">
        <v>28</v>
      </c>
      <c r="AE36" s="14" t="n">
        <v>29</v>
      </c>
      <c r="AF36" s="14" t="n">
        <v>30</v>
      </c>
      <c r="AG36" s="14" t="n">
        <v>31</v>
      </c>
      <c r="AH36" s="14" t="n">
        <v>32</v>
      </c>
      <c r="AI36" s="14" t="n">
        <v>33</v>
      </c>
      <c r="AJ36" s="14" t="n">
        <v>34</v>
      </c>
      <c r="AK36" s="14" t="n">
        <v>35</v>
      </c>
      <c r="AL36" s="14" t="n">
        <v>36</v>
      </c>
    </row>
    <row r="38" ht="20" customHeight="1">
      <c r="A38" s="3" t="inlineStr">
        <is>
          <t>WITHOUT POLPETTO</t>
        </is>
      </c>
      <c r="C38" s="15" t="n"/>
      <c r="D38" s="15" t="n"/>
      <c r="E38" s="15" t="n"/>
      <c r="F38" s="15" t="n"/>
      <c r="G38" s="15" t="n"/>
      <c r="H38" s="15" t="n"/>
      <c r="I38" s="15" t="n"/>
      <c r="J38" s="15" t="n"/>
      <c r="K38" s="15" t="n"/>
      <c r="L38" s="15" t="n"/>
      <c r="M38" s="15" t="n"/>
      <c r="N38" s="15" t="n"/>
      <c r="O38" s="15" t="n"/>
      <c r="P38" s="15" t="n"/>
      <c r="Q38" s="15" t="n"/>
      <c r="R38" s="15" t="n"/>
      <c r="S38" s="15" t="n"/>
      <c r="T38" s="15" t="n"/>
      <c r="U38" s="15" t="n"/>
      <c r="V38" s="15" t="n"/>
      <c r="W38" s="15" t="n"/>
      <c r="X38" s="15" t="n"/>
      <c r="Y38" s="15" t="n"/>
      <c r="Z38" s="15" t="n"/>
      <c r="AA38" s="15" t="n"/>
      <c r="AB38" s="15" t="n"/>
      <c r="AC38" s="15" t="n"/>
      <c r="AD38" s="15" t="n"/>
      <c r="AE38" s="15" t="n"/>
      <c r="AF38" s="15" t="n"/>
      <c r="AG38" s="15" t="n"/>
      <c r="AH38" s="15" t="n"/>
      <c r="AI38" s="15" t="n"/>
      <c r="AJ38" s="15" t="n"/>
      <c r="AK38" s="15" t="n"/>
      <c r="AL38" s="15" t="n"/>
    </row>
    <row r="39">
      <c r="A39" s="4" t="inlineStr">
        <is>
          <t>Enrolment (BoP)</t>
        </is>
      </c>
      <c r="C39" s="16">
        <f>$B$5</f>
        <v/>
      </c>
      <c r="D39" s="16">
        <f>C39*(1-$B$13/12)+$B$14</f>
        <v/>
      </c>
      <c r="E39" s="16">
        <f>D39*(1-$B$13/12)+$B$14</f>
        <v/>
      </c>
      <c r="F39" s="16">
        <f>E39*(1-$B$13/12)+$B$14</f>
        <v/>
      </c>
      <c r="G39" s="16">
        <f>F39*(1-$B$13/12)+$B$14</f>
        <v/>
      </c>
      <c r="H39" s="16">
        <f>G39*(1-$B$13/12)+$B$14</f>
        <v/>
      </c>
      <c r="I39" s="16">
        <f>H39*(1-$B$13/12)+$B$14</f>
        <v/>
      </c>
      <c r="J39" s="16">
        <f>I39*(1-$B$13/12)+$B$14</f>
        <v/>
      </c>
      <c r="K39" s="16">
        <f>J39*(1-$B$13/12)+$B$14</f>
        <v/>
      </c>
      <c r="L39" s="16">
        <f>K39*(1-$B$13/12)+$B$14</f>
        <v/>
      </c>
      <c r="M39" s="16">
        <f>L39*(1-$B$13/12)+$B$14</f>
        <v/>
      </c>
      <c r="N39" s="16">
        <f>M39*(1-$B$13/12)+$B$14</f>
        <v/>
      </c>
      <c r="O39" s="16">
        <f>N39*(1-$B$13/12)+$B$14</f>
        <v/>
      </c>
      <c r="P39" s="16">
        <f>O39*(1-$B$13/12)+$B$14</f>
        <v/>
      </c>
      <c r="Q39" s="16">
        <f>P39*(1-$B$13/12)+$B$14</f>
        <v/>
      </c>
      <c r="R39" s="16">
        <f>Q39*(1-$B$13/12)+$B$14</f>
        <v/>
      </c>
      <c r="S39" s="16">
        <f>R39*(1-$B$13/12)+$B$14</f>
        <v/>
      </c>
      <c r="T39" s="16">
        <f>S39*(1-$B$13/12)+$B$14</f>
        <v/>
      </c>
      <c r="U39" s="16">
        <f>T39*(1-$B$13/12)+$B$14</f>
        <v/>
      </c>
      <c r="V39" s="16">
        <f>U39*(1-$B$13/12)+$B$14</f>
        <v/>
      </c>
      <c r="W39" s="16">
        <f>V39*(1-$B$13/12)+$B$14</f>
        <v/>
      </c>
      <c r="X39" s="16">
        <f>W39*(1-$B$13/12)+$B$14</f>
        <v/>
      </c>
      <c r="Y39" s="16">
        <f>X39*(1-$B$13/12)+$B$14</f>
        <v/>
      </c>
      <c r="Z39" s="16">
        <f>Y39*(1-$B$13/12)+$B$14</f>
        <v/>
      </c>
      <c r="AA39" s="16">
        <f>Z39*(1-$B$13/12)+$B$14</f>
        <v/>
      </c>
      <c r="AB39" s="16">
        <f>AA39*(1-$B$13/12)+$B$14</f>
        <v/>
      </c>
      <c r="AC39" s="16">
        <f>AB39*(1-$B$13/12)+$B$14</f>
        <v/>
      </c>
      <c r="AD39" s="16">
        <f>AC39*(1-$B$13/12)+$B$14</f>
        <v/>
      </c>
      <c r="AE39" s="16">
        <f>AD39*(1-$B$13/12)+$B$14</f>
        <v/>
      </c>
      <c r="AF39" s="16">
        <f>AE39*(1-$B$13/12)+$B$14</f>
        <v/>
      </c>
      <c r="AG39" s="16">
        <f>AF39*(1-$B$13/12)+$B$14</f>
        <v/>
      </c>
      <c r="AH39" s="16">
        <f>AG39*(1-$B$13/12)+$B$14</f>
        <v/>
      </c>
      <c r="AI39" s="16">
        <f>AH39*(1-$B$13/12)+$B$14</f>
        <v/>
      </c>
      <c r="AJ39" s="16">
        <f>AI39*(1-$B$13/12)+$B$14</f>
        <v/>
      </c>
      <c r="AK39" s="16">
        <f>AJ39*(1-$B$13/12)+$B$14</f>
        <v/>
      </c>
      <c r="AL39" s="16">
        <f>AK39*(1-$B$13/12)+$B$14</f>
        <v/>
      </c>
    </row>
    <row r="40">
      <c r="A40" s="4" t="inlineStr">
        <is>
          <t>Revenue</t>
        </is>
      </c>
      <c r="C40" s="17">
        <f>C39*$B$8</f>
        <v/>
      </c>
      <c r="D40" s="17">
        <f>D39*$B$8</f>
        <v/>
      </c>
      <c r="E40" s="17">
        <f>E39*$B$8</f>
        <v/>
      </c>
      <c r="F40" s="17">
        <f>F39*$B$8</f>
        <v/>
      </c>
      <c r="G40" s="17">
        <f>G39*$B$8</f>
        <v/>
      </c>
      <c r="H40" s="17">
        <f>H39*$B$8</f>
        <v/>
      </c>
      <c r="I40" s="17">
        <f>I39*$B$8</f>
        <v/>
      </c>
      <c r="J40" s="17">
        <f>J39*$B$8</f>
        <v/>
      </c>
      <c r="K40" s="17">
        <f>K39*$B$8</f>
        <v/>
      </c>
      <c r="L40" s="17">
        <f>L39*$B$8</f>
        <v/>
      </c>
      <c r="M40" s="17">
        <f>M39*$B$8</f>
        <v/>
      </c>
      <c r="N40" s="17">
        <f>N39*$B$8</f>
        <v/>
      </c>
      <c r="O40" s="17">
        <f>O39*$B$8</f>
        <v/>
      </c>
      <c r="P40" s="17">
        <f>P39*$B$8</f>
        <v/>
      </c>
      <c r="Q40" s="17">
        <f>Q39*$B$8</f>
        <v/>
      </c>
      <c r="R40" s="17">
        <f>R39*$B$8</f>
        <v/>
      </c>
      <c r="S40" s="17">
        <f>S39*$B$8</f>
        <v/>
      </c>
      <c r="T40" s="17">
        <f>T39*$B$8</f>
        <v/>
      </c>
      <c r="U40" s="17">
        <f>U39*$B$8</f>
        <v/>
      </c>
      <c r="V40" s="17">
        <f>V39*$B$8</f>
        <v/>
      </c>
      <c r="W40" s="17">
        <f>W39*$B$8</f>
        <v/>
      </c>
      <c r="X40" s="17">
        <f>X39*$B$8</f>
        <v/>
      </c>
      <c r="Y40" s="17">
        <f>Y39*$B$8</f>
        <v/>
      </c>
      <c r="Z40" s="17">
        <f>Z39*$B$8</f>
        <v/>
      </c>
      <c r="AA40" s="17">
        <f>AA39*$B$8</f>
        <v/>
      </c>
      <c r="AB40" s="17">
        <f>AB39*$B$8</f>
        <v/>
      </c>
      <c r="AC40" s="17">
        <f>AC39*$B$8</f>
        <v/>
      </c>
      <c r="AD40" s="17">
        <f>AD39*$B$8</f>
        <v/>
      </c>
      <c r="AE40" s="17">
        <f>AE39*$B$8</f>
        <v/>
      </c>
      <c r="AF40" s="17">
        <f>AF39*$B$8</f>
        <v/>
      </c>
      <c r="AG40" s="17">
        <f>AG39*$B$8</f>
        <v/>
      </c>
      <c r="AH40" s="17">
        <f>AH39*$B$8</f>
        <v/>
      </c>
      <c r="AI40" s="17">
        <f>AI39*$B$8</f>
        <v/>
      </c>
      <c r="AJ40" s="17">
        <f>AJ39*$B$8</f>
        <v/>
      </c>
      <c r="AK40" s="17">
        <f>AK39*$B$8</f>
        <v/>
      </c>
      <c r="AL40" s="17">
        <f>AL39*$B$8</f>
        <v/>
      </c>
    </row>
    <row r="41">
      <c r="A41" s="4" t="inlineStr">
        <is>
          <t>Teachers needed</t>
        </is>
      </c>
      <c r="C41" s="18">
        <f>MAX($B$7,CEILING(C39/$B$12,1))</f>
        <v/>
      </c>
      <c r="D41" s="18">
        <f>MAX($B$7,CEILING(D39/$B$12,1))</f>
        <v/>
      </c>
      <c r="E41" s="18">
        <f>MAX($B$7,CEILING(E39/$B$12,1))</f>
        <v/>
      </c>
      <c r="F41" s="18">
        <f>MAX($B$7,CEILING(F39/$B$12,1))</f>
        <v/>
      </c>
      <c r="G41" s="18">
        <f>MAX($B$7,CEILING(G39/$B$12,1))</f>
        <v/>
      </c>
      <c r="H41" s="18">
        <f>MAX($B$7,CEILING(H39/$B$12,1))</f>
        <v/>
      </c>
      <c r="I41" s="18">
        <f>MAX($B$7,CEILING(I39/$B$12,1))</f>
        <v/>
      </c>
      <c r="J41" s="18">
        <f>MAX($B$7,CEILING(J39/$B$12,1))</f>
        <v/>
      </c>
      <c r="K41" s="18">
        <f>MAX($B$7,CEILING(K39/$B$12,1))</f>
        <v/>
      </c>
      <c r="L41" s="18">
        <f>MAX($B$7,CEILING(L39/$B$12,1))</f>
        <v/>
      </c>
      <c r="M41" s="18">
        <f>MAX($B$7,CEILING(M39/$B$12,1))</f>
        <v/>
      </c>
      <c r="N41" s="18">
        <f>MAX($B$7,CEILING(N39/$B$12,1))</f>
        <v/>
      </c>
      <c r="O41" s="18">
        <f>MAX($B$7,CEILING(O39/$B$12,1))</f>
        <v/>
      </c>
      <c r="P41" s="18">
        <f>MAX($B$7,CEILING(P39/$B$12,1))</f>
        <v/>
      </c>
      <c r="Q41" s="18">
        <f>MAX($B$7,CEILING(Q39/$B$12,1))</f>
        <v/>
      </c>
      <c r="R41" s="18">
        <f>MAX($B$7,CEILING(R39/$B$12,1))</f>
        <v/>
      </c>
      <c r="S41" s="18">
        <f>MAX($B$7,CEILING(S39/$B$12,1))</f>
        <v/>
      </c>
      <c r="T41" s="18">
        <f>MAX($B$7,CEILING(T39/$B$12,1))</f>
        <v/>
      </c>
      <c r="U41" s="18">
        <f>MAX($B$7,CEILING(U39/$B$12,1))</f>
        <v/>
      </c>
      <c r="V41" s="18">
        <f>MAX($B$7,CEILING(V39/$B$12,1))</f>
        <v/>
      </c>
      <c r="W41" s="18">
        <f>MAX($B$7,CEILING(W39/$B$12,1))</f>
        <v/>
      </c>
      <c r="X41" s="18">
        <f>MAX($B$7,CEILING(X39/$B$12,1))</f>
        <v/>
      </c>
      <c r="Y41" s="18">
        <f>MAX($B$7,CEILING(Y39/$B$12,1))</f>
        <v/>
      </c>
      <c r="Z41" s="18">
        <f>MAX($B$7,CEILING(Z39/$B$12,1))</f>
        <v/>
      </c>
      <c r="AA41" s="18">
        <f>MAX($B$7,CEILING(AA39/$B$12,1))</f>
        <v/>
      </c>
      <c r="AB41" s="18">
        <f>MAX($B$7,CEILING(AB39/$B$12,1))</f>
        <v/>
      </c>
      <c r="AC41" s="18">
        <f>MAX($B$7,CEILING(AC39/$B$12,1))</f>
        <v/>
      </c>
      <c r="AD41" s="18">
        <f>MAX($B$7,CEILING(AD39/$B$12,1))</f>
        <v/>
      </c>
      <c r="AE41" s="18">
        <f>MAX($B$7,CEILING(AE39/$B$12,1))</f>
        <v/>
      </c>
      <c r="AF41" s="18">
        <f>MAX($B$7,CEILING(AF39/$B$12,1))</f>
        <v/>
      </c>
      <c r="AG41" s="18">
        <f>MAX($B$7,CEILING(AG39/$B$12,1))</f>
        <v/>
      </c>
      <c r="AH41" s="18">
        <f>MAX($B$7,CEILING(AH39/$B$12,1))</f>
        <v/>
      </c>
      <c r="AI41" s="18">
        <f>MAX($B$7,CEILING(AI39/$B$12,1))</f>
        <v/>
      </c>
      <c r="AJ41" s="18">
        <f>MAX($B$7,CEILING(AJ39/$B$12,1))</f>
        <v/>
      </c>
      <c r="AK41" s="18">
        <f>MAX($B$7,CEILING(AK39/$B$12,1))</f>
        <v/>
      </c>
      <c r="AL41" s="18">
        <f>MAX($B$7,CEILING(AL39/$B$12,1))</f>
        <v/>
      </c>
    </row>
    <row r="42">
      <c r="A42" s="4" t="inlineStr">
        <is>
          <t>Staff cost</t>
        </is>
      </c>
      <c r="C42" s="17">
        <f>C41*$B$9</f>
        <v/>
      </c>
      <c r="D42" s="17">
        <f>D41*$B$9</f>
        <v/>
      </c>
      <c r="E42" s="17">
        <f>E41*$B$9</f>
        <v/>
      </c>
      <c r="F42" s="17">
        <f>F41*$B$9</f>
        <v/>
      </c>
      <c r="G42" s="17">
        <f>G41*$B$9</f>
        <v/>
      </c>
      <c r="H42" s="17">
        <f>H41*$B$9</f>
        <v/>
      </c>
      <c r="I42" s="17">
        <f>I41*$B$9</f>
        <v/>
      </c>
      <c r="J42" s="17">
        <f>J41*$B$9</f>
        <v/>
      </c>
      <c r="K42" s="17">
        <f>K41*$B$9</f>
        <v/>
      </c>
      <c r="L42" s="17">
        <f>L41*$B$9</f>
        <v/>
      </c>
      <c r="M42" s="17">
        <f>M41*$B$9</f>
        <v/>
      </c>
      <c r="N42" s="17">
        <f>N41*$B$9</f>
        <v/>
      </c>
      <c r="O42" s="17">
        <f>O41*$B$9</f>
        <v/>
      </c>
      <c r="P42" s="17">
        <f>P41*$B$9</f>
        <v/>
      </c>
      <c r="Q42" s="17">
        <f>Q41*$B$9</f>
        <v/>
      </c>
      <c r="R42" s="17">
        <f>R41*$B$9</f>
        <v/>
      </c>
      <c r="S42" s="17">
        <f>S41*$B$9</f>
        <v/>
      </c>
      <c r="T42" s="17">
        <f>T41*$B$9</f>
        <v/>
      </c>
      <c r="U42" s="17">
        <f>U41*$B$9</f>
        <v/>
      </c>
      <c r="V42" s="17">
        <f>V41*$B$9</f>
        <v/>
      </c>
      <c r="W42" s="17">
        <f>W41*$B$9</f>
        <v/>
      </c>
      <c r="X42" s="17">
        <f>X41*$B$9</f>
        <v/>
      </c>
      <c r="Y42" s="17">
        <f>Y41*$B$9</f>
        <v/>
      </c>
      <c r="Z42" s="17">
        <f>Z41*$B$9</f>
        <v/>
      </c>
      <c r="AA42" s="17">
        <f>AA41*$B$9</f>
        <v/>
      </c>
      <c r="AB42" s="17">
        <f>AB41*$B$9</f>
        <v/>
      </c>
      <c r="AC42" s="17">
        <f>AC41*$B$9</f>
        <v/>
      </c>
      <c r="AD42" s="17">
        <f>AD41*$B$9</f>
        <v/>
      </c>
      <c r="AE42" s="17">
        <f>AE41*$B$9</f>
        <v/>
      </c>
      <c r="AF42" s="17">
        <f>AF41*$B$9</f>
        <v/>
      </c>
      <c r="AG42" s="17">
        <f>AG41*$B$9</f>
        <v/>
      </c>
      <c r="AH42" s="17">
        <f>AH41*$B$9</f>
        <v/>
      </c>
      <c r="AI42" s="17">
        <f>AI41*$B$9</f>
        <v/>
      </c>
      <c r="AJ42" s="17">
        <f>AJ41*$B$9</f>
        <v/>
      </c>
      <c r="AK42" s="17">
        <f>AK41*$B$9</f>
        <v/>
      </c>
      <c r="AL42" s="17">
        <f>AL41*$B$9</f>
        <v/>
      </c>
    </row>
    <row r="43">
      <c r="A43" s="4" t="inlineStr">
        <is>
          <t>Rent &amp; overhead</t>
        </is>
      </c>
      <c r="C43" s="17">
        <f>$B$10</f>
        <v/>
      </c>
      <c r="D43" s="17">
        <f>$B$10</f>
        <v/>
      </c>
      <c r="E43" s="17">
        <f>$B$10</f>
        <v/>
      </c>
      <c r="F43" s="17">
        <f>$B$10</f>
        <v/>
      </c>
      <c r="G43" s="17">
        <f>$B$10</f>
        <v/>
      </c>
      <c r="H43" s="17">
        <f>$B$10</f>
        <v/>
      </c>
      <c r="I43" s="17">
        <f>$B$10</f>
        <v/>
      </c>
      <c r="J43" s="17">
        <f>$B$10</f>
        <v/>
      </c>
      <c r="K43" s="17">
        <f>$B$10</f>
        <v/>
      </c>
      <c r="L43" s="17">
        <f>$B$10</f>
        <v/>
      </c>
      <c r="M43" s="17">
        <f>$B$10</f>
        <v/>
      </c>
      <c r="N43" s="17">
        <f>$B$10</f>
        <v/>
      </c>
      <c r="O43" s="17">
        <f>$B$10</f>
        <v/>
      </c>
      <c r="P43" s="17">
        <f>$B$10</f>
        <v/>
      </c>
      <c r="Q43" s="17">
        <f>$B$10</f>
        <v/>
      </c>
      <c r="R43" s="17">
        <f>$B$10</f>
        <v/>
      </c>
      <c r="S43" s="17">
        <f>$B$10</f>
        <v/>
      </c>
      <c r="T43" s="17">
        <f>$B$10</f>
        <v/>
      </c>
      <c r="U43" s="17">
        <f>$B$10</f>
        <v/>
      </c>
      <c r="V43" s="17">
        <f>$B$10</f>
        <v/>
      </c>
      <c r="W43" s="17">
        <f>$B$10</f>
        <v/>
      </c>
      <c r="X43" s="17">
        <f>$B$10</f>
        <v/>
      </c>
      <c r="Y43" s="17">
        <f>$B$10</f>
        <v/>
      </c>
      <c r="Z43" s="17">
        <f>$B$10</f>
        <v/>
      </c>
      <c r="AA43" s="17">
        <f>$B$10</f>
        <v/>
      </c>
      <c r="AB43" s="17">
        <f>$B$10</f>
        <v/>
      </c>
      <c r="AC43" s="17">
        <f>$B$10</f>
        <v/>
      </c>
      <c r="AD43" s="17">
        <f>$B$10</f>
        <v/>
      </c>
      <c r="AE43" s="17">
        <f>$B$10</f>
        <v/>
      </c>
      <c r="AF43" s="17">
        <f>$B$10</f>
        <v/>
      </c>
      <c r="AG43" s="17">
        <f>$B$10</f>
        <v/>
      </c>
      <c r="AH43" s="17">
        <f>$B$10</f>
        <v/>
      </c>
      <c r="AI43" s="17">
        <f>$B$10</f>
        <v/>
      </c>
      <c r="AJ43" s="17">
        <f>$B$10</f>
        <v/>
      </c>
      <c r="AK43" s="17">
        <f>$B$10</f>
        <v/>
      </c>
      <c r="AL43" s="17">
        <f>$B$10</f>
        <v/>
      </c>
    </row>
    <row r="44">
      <c r="A44" s="4" t="inlineStr">
        <is>
          <t>Other OpEx</t>
        </is>
      </c>
      <c r="C44" s="17">
        <f>C39*$B$11</f>
        <v/>
      </c>
      <c r="D44" s="17">
        <f>D39*$B$11</f>
        <v/>
      </c>
      <c r="E44" s="17">
        <f>E39*$B$11</f>
        <v/>
      </c>
      <c r="F44" s="17">
        <f>F39*$B$11</f>
        <v/>
      </c>
      <c r="G44" s="17">
        <f>G39*$B$11</f>
        <v/>
      </c>
      <c r="H44" s="17">
        <f>H39*$B$11</f>
        <v/>
      </c>
      <c r="I44" s="17">
        <f>I39*$B$11</f>
        <v/>
      </c>
      <c r="J44" s="17">
        <f>J39*$B$11</f>
        <v/>
      </c>
      <c r="K44" s="17">
        <f>K39*$B$11</f>
        <v/>
      </c>
      <c r="L44" s="17">
        <f>L39*$B$11</f>
        <v/>
      </c>
      <c r="M44" s="17">
        <f>M39*$B$11</f>
        <v/>
      </c>
      <c r="N44" s="17">
        <f>N39*$B$11</f>
        <v/>
      </c>
      <c r="O44" s="17">
        <f>O39*$B$11</f>
        <v/>
      </c>
      <c r="P44" s="17">
        <f>P39*$B$11</f>
        <v/>
      </c>
      <c r="Q44" s="17">
        <f>Q39*$B$11</f>
        <v/>
      </c>
      <c r="R44" s="17">
        <f>R39*$B$11</f>
        <v/>
      </c>
      <c r="S44" s="17">
        <f>S39*$B$11</f>
        <v/>
      </c>
      <c r="T44" s="17">
        <f>T39*$B$11</f>
        <v/>
      </c>
      <c r="U44" s="17">
        <f>U39*$B$11</f>
        <v/>
      </c>
      <c r="V44" s="17">
        <f>V39*$B$11</f>
        <v/>
      </c>
      <c r="W44" s="17">
        <f>W39*$B$11</f>
        <v/>
      </c>
      <c r="X44" s="17">
        <f>X39*$B$11</f>
        <v/>
      </c>
      <c r="Y44" s="17">
        <f>Y39*$B$11</f>
        <v/>
      </c>
      <c r="Z44" s="17">
        <f>Z39*$B$11</f>
        <v/>
      </c>
      <c r="AA44" s="17">
        <f>AA39*$B$11</f>
        <v/>
      </c>
      <c r="AB44" s="17">
        <f>AB39*$B$11</f>
        <v/>
      </c>
      <c r="AC44" s="17">
        <f>AC39*$B$11</f>
        <v/>
      </c>
      <c r="AD44" s="17">
        <f>AD39*$B$11</f>
        <v/>
      </c>
      <c r="AE44" s="17">
        <f>AE39*$B$11</f>
        <v/>
      </c>
      <c r="AF44" s="17">
        <f>AF39*$B$11</f>
        <v/>
      </c>
      <c r="AG44" s="17">
        <f>AG39*$B$11</f>
        <v/>
      </c>
      <c r="AH44" s="17">
        <f>AH39*$B$11</f>
        <v/>
      </c>
      <c r="AI44" s="17">
        <f>AI39*$B$11</f>
        <v/>
      </c>
      <c r="AJ44" s="17">
        <f>AJ39*$B$11</f>
        <v/>
      </c>
      <c r="AK44" s="17">
        <f>AK39*$B$11</f>
        <v/>
      </c>
      <c r="AL44" s="17">
        <f>AL39*$B$11</f>
        <v/>
      </c>
    </row>
    <row r="45">
      <c r="A45" s="19" t="inlineStr">
        <is>
          <t>Total OpEx</t>
        </is>
      </c>
      <c r="C45" s="20">
        <f>C42+C43+C44</f>
        <v/>
      </c>
      <c r="D45" s="20">
        <f>D42+D43+D44</f>
        <v/>
      </c>
      <c r="E45" s="20">
        <f>E42+E43+E44</f>
        <v/>
      </c>
      <c r="F45" s="20">
        <f>F42+F43+F44</f>
        <v/>
      </c>
      <c r="G45" s="20">
        <f>G42+G43+G44</f>
        <v/>
      </c>
      <c r="H45" s="20">
        <f>H42+H43+H44</f>
        <v/>
      </c>
      <c r="I45" s="20">
        <f>I42+I43+I44</f>
        <v/>
      </c>
      <c r="J45" s="20">
        <f>J42+J43+J44</f>
        <v/>
      </c>
      <c r="K45" s="20">
        <f>K42+K43+K44</f>
        <v/>
      </c>
      <c r="L45" s="20">
        <f>L42+L43+L44</f>
        <v/>
      </c>
      <c r="M45" s="20">
        <f>M42+M43+M44</f>
        <v/>
      </c>
      <c r="N45" s="20">
        <f>N42+N43+N44</f>
        <v/>
      </c>
      <c r="O45" s="20">
        <f>O42+O43+O44</f>
        <v/>
      </c>
      <c r="P45" s="20">
        <f>P42+P43+P44</f>
        <v/>
      </c>
      <c r="Q45" s="20">
        <f>Q42+Q43+Q44</f>
        <v/>
      </c>
      <c r="R45" s="20">
        <f>R42+R43+R44</f>
        <v/>
      </c>
      <c r="S45" s="20">
        <f>S42+S43+S44</f>
        <v/>
      </c>
      <c r="T45" s="20">
        <f>T42+T43+T44</f>
        <v/>
      </c>
      <c r="U45" s="20">
        <f>U42+U43+U44</f>
        <v/>
      </c>
      <c r="V45" s="20">
        <f>V42+V43+V44</f>
        <v/>
      </c>
      <c r="W45" s="20">
        <f>W42+W43+W44</f>
        <v/>
      </c>
      <c r="X45" s="20">
        <f>X42+X43+X44</f>
        <v/>
      </c>
      <c r="Y45" s="20">
        <f>Y42+Y43+Y44</f>
        <v/>
      </c>
      <c r="Z45" s="20">
        <f>Z42+Z43+Z44</f>
        <v/>
      </c>
      <c r="AA45" s="20">
        <f>AA42+AA43+AA44</f>
        <v/>
      </c>
      <c r="AB45" s="20">
        <f>AB42+AB43+AB44</f>
        <v/>
      </c>
      <c r="AC45" s="20">
        <f>AC42+AC43+AC44</f>
        <v/>
      </c>
      <c r="AD45" s="20">
        <f>AD42+AD43+AD44</f>
        <v/>
      </c>
      <c r="AE45" s="20">
        <f>AE42+AE43+AE44</f>
        <v/>
      </c>
      <c r="AF45" s="20">
        <f>AF42+AF43+AF44</f>
        <v/>
      </c>
      <c r="AG45" s="20">
        <f>AG42+AG43+AG44</f>
        <v/>
      </c>
      <c r="AH45" s="20">
        <f>AH42+AH43+AH44</f>
        <v/>
      </c>
      <c r="AI45" s="20">
        <f>AI42+AI43+AI44</f>
        <v/>
      </c>
      <c r="AJ45" s="20">
        <f>AJ42+AJ43+AJ44</f>
        <v/>
      </c>
      <c r="AK45" s="20">
        <f>AK42+AK43+AK44</f>
        <v/>
      </c>
      <c r="AL45" s="20">
        <f>AL42+AL43+AL44</f>
        <v/>
      </c>
    </row>
    <row r="46">
      <c r="A46" s="19" t="inlineStr">
        <is>
          <t>NOI (baseline)</t>
        </is>
      </c>
      <c r="C46" s="20">
        <f>C40-C45</f>
        <v/>
      </c>
      <c r="D46" s="20">
        <f>D40-D45</f>
        <v/>
      </c>
      <c r="E46" s="20">
        <f>E40-E45</f>
        <v/>
      </c>
      <c r="F46" s="20">
        <f>F40-F45</f>
        <v/>
      </c>
      <c r="G46" s="20">
        <f>G40-G45</f>
        <v/>
      </c>
      <c r="H46" s="20">
        <f>H40-H45</f>
        <v/>
      </c>
      <c r="I46" s="20">
        <f>I40-I45</f>
        <v/>
      </c>
      <c r="J46" s="20">
        <f>J40-J45</f>
        <v/>
      </c>
      <c r="K46" s="20">
        <f>K40-K45</f>
        <v/>
      </c>
      <c r="L46" s="20">
        <f>L40-L45</f>
        <v/>
      </c>
      <c r="M46" s="20">
        <f>M40-M45</f>
        <v/>
      </c>
      <c r="N46" s="20">
        <f>N40-N45</f>
        <v/>
      </c>
      <c r="O46" s="20">
        <f>O40-O45</f>
        <v/>
      </c>
      <c r="P46" s="20">
        <f>P40-P45</f>
        <v/>
      </c>
      <c r="Q46" s="20">
        <f>Q40-Q45</f>
        <v/>
      </c>
      <c r="R46" s="20">
        <f>R40-R45</f>
        <v/>
      </c>
      <c r="S46" s="20">
        <f>S40-S45</f>
        <v/>
      </c>
      <c r="T46" s="20">
        <f>T40-T45</f>
        <v/>
      </c>
      <c r="U46" s="20">
        <f>U40-U45</f>
        <v/>
      </c>
      <c r="V46" s="20">
        <f>V40-V45</f>
        <v/>
      </c>
      <c r="W46" s="20">
        <f>W40-W45</f>
        <v/>
      </c>
      <c r="X46" s="20">
        <f>X40-X45</f>
        <v/>
      </c>
      <c r="Y46" s="20">
        <f>Y40-Y45</f>
        <v/>
      </c>
      <c r="Z46" s="20">
        <f>Z40-Z45</f>
        <v/>
      </c>
      <c r="AA46" s="20">
        <f>AA40-AA45</f>
        <v/>
      </c>
      <c r="AB46" s="20">
        <f>AB40-AB45</f>
        <v/>
      </c>
      <c r="AC46" s="20">
        <f>AC40-AC45</f>
        <v/>
      </c>
      <c r="AD46" s="20">
        <f>AD40-AD45</f>
        <v/>
      </c>
      <c r="AE46" s="20">
        <f>AE40-AE45</f>
        <v/>
      </c>
      <c r="AF46" s="20">
        <f>AF40-AF45</f>
        <v/>
      </c>
      <c r="AG46" s="20">
        <f>AG40-AG45</f>
        <v/>
      </c>
      <c r="AH46" s="20">
        <f>AH40-AH45</f>
        <v/>
      </c>
      <c r="AI46" s="20">
        <f>AI40-AI45</f>
        <v/>
      </c>
      <c r="AJ46" s="20">
        <f>AJ40-AJ45</f>
        <v/>
      </c>
      <c r="AK46" s="20">
        <f>AK40-AK45</f>
        <v/>
      </c>
      <c r="AL46" s="20">
        <f>AL40-AL45</f>
        <v/>
      </c>
    </row>
    <row r="48" ht="20" customHeight="1">
      <c r="A48" s="21" t="inlineStr">
        <is>
          <t>WITH POLPETTO</t>
        </is>
      </c>
      <c r="C48" s="22" t="n"/>
      <c r="D48" s="22" t="n"/>
      <c r="E48" s="22" t="n"/>
      <c r="F48" s="22" t="n"/>
      <c r="G48" s="22" t="n"/>
      <c r="H48" s="22" t="n"/>
      <c r="I48" s="22" t="n"/>
      <c r="J48" s="22" t="n"/>
      <c r="K48" s="22" t="n"/>
      <c r="L48" s="22" t="n"/>
      <c r="M48" s="22" t="n"/>
      <c r="N48" s="22" t="n"/>
      <c r="O48" s="22" t="n"/>
      <c r="P48" s="22" t="n"/>
      <c r="Q48" s="22" t="n"/>
      <c r="R48" s="22" t="n"/>
      <c r="S48" s="22" t="n"/>
      <c r="T48" s="22" t="n"/>
      <c r="U48" s="22" t="n"/>
      <c r="V48" s="22" t="n"/>
      <c r="W48" s="22" t="n"/>
      <c r="X48" s="22" t="n"/>
      <c r="Y48" s="22" t="n"/>
      <c r="Z48" s="22" t="n"/>
      <c r="AA48" s="22" t="n"/>
      <c r="AB48" s="22" t="n"/>
      <c r="AC48" s="22" t="n"/>
      <c r="AD48" s="22" t="n"/>
      <c r="AE48" s="22" t="n"/>
      <c r="AF48" s="22" t="n"/>
      <c r="AG48" s="22" t="n"/>
      <c r="AH48" s="22" t="n"/>
      <c r="AI48" s="22" t="n"/>
      <c r="AJ48" s="22" t="n"/>
      <c r="AK48" s="22" t="n"/>
      <c r="AL48" s="22" t="n"/>
    </row>
    <row r="49">
      <c r="A49" s="4" t="inlineStr">
        <is>
          <t>Enrolment (BoP)</t>
        </is>
      </c>
      <c r="C49" s="16">
        <f>$B$5</f>
        <v/>
      </c>
      <c r="D49" s="16">
        <f>C49*(1-$B$13/12*IF(D$36&gt;($B$30*$B$31),1-$B$24,1))+$B$14+IF(D$36&gt;($B$30*$B$31),$B$25,0)</f>
        <v/>
      </c>
      <c r="E49" s="16">
        <f>D49*(1-$B$13/12*IF(E$36&gt;($B$30*$B$31),1-$B$24,1))+$B$14+IF(E$36&gt;($B$30*$B$31),$B$25,0)</f>
        <v/>
      </c>
      <c r="F49" s="16">
        <f>E49*(1-$B$13/12*IF(F$36&gt;($B$30*$B$31),1-$B$24,1))+$B$14+IF(F$36&gt;($B$30*$B$31),$B$25,0)</f>
        <v/>
      </c>
      <c r="G49" s="16">
        <f>F49*(1-$B$13/12*IF(G$36&gt;($B$30*$B$31),1-$B$24,1))+$B$14+IF(G$36&gt;($B$30*$B$31),$B$25,0)</f>
        <v/>
      </c>
      <c r="H49" s="16">
        <f>G49*(1-$B$13/12*IF(H$36&gt;($B$30*$B$31),1-$B$24,1))+$B$14+IF(H$36&gt;($B$30*$B$31),$B$25,0)</f>
        <v/>
      </c>
      <c r="I49" s="16">
        <f>H49*(1-$B$13/12*IF(I$36&gt;($B$30*$B$31),1-$B$24,1))+$B$14+IF(I$36&gt;($B$30*$B$31),$B$25,0)</f>
        <v/>
      </c>
      <c r="J49" s="16">
        <f>I49*(1-$B$13/12*IF(J$36&gt;($B$30*$B$31),1-$B$24,1))+$B$14+IF(J$36&gt;($B$30*$B$31),$B$25,0)</f>
        <v/>
      </c>
      <c r="K49" s="16">
        <f>J49*(1-$B$13/12*IF(K$36&gt;($B$30*$B$31),1-$B$24,1))+$B$14+IF(K$36&gt;($B$30*$B$31),$B$25,0)</f>
        <v/>
      </c>
      <c r="L49" s="16">
        <f>K49*(1-$B$13/12*IF(L$36&gt;($B$30*$B$31),1-$B$24,1))+$B$14+IF(L$36&gt;($B$30*$B$31),$B$25,0)</f>
        <v/>
      </c>
      <c r="M49" s="16">
        <f>L49*(1-$B$13/12*IF(M$36&gt;($B$30*$B$31),1-$B$24,1))+$B$14+IF(M$36&gt;($B$30*$B$31),$B$25,0)</f>
        <v/>
      </c>
      <c r="N49" s="16">
        <f>M49*(1-$B$13/12*IF(N$36&gt;($B$30*$B$31),1-$B$24,1))+$B$14+IF(N$36&gt;($B$30*$B$31),$B$25,0)</f>
        <v/>
      </c>
      <c r="O49" s="16">
        <f>N49*(1-$B$13/12*IF(O$36&gt;($B$30*$B$31),1-$B$24,1))+$B$14+IF(O$36&gt;($B$30*$B$31),$B$25,0)</f>
        <v/>
      </c>
      <c r="P49" s="16">
        <f>O49*(1-$B$13/12*IF(P$36&gt;($B$30*$B$31),1-$B$24,1))+$B$14+IF(P$36&gt;($B$30*$B$31),$B$25,0)</f>
        <v/>
      </c>
      <c r="Q49" s="16">
        <f>P49*(1-$B$13/12*IF(Q$36&gt;($B$30*$B$31),1-$B$24,1))+$B$14+IF(Q$36&gt;($B$30*$B$31),$B$25,0)</f>
        <v/>
      </c>
      <c r="R49" s="16">
        <f>Q49*(1-$B$13/12*IF(R$36&gt;($B$30*$B$31),1-$B$24,1))+$B$14+IF(R$36&gt;($B$30*$B$31),$B$25,0)</f>
        <v/>
      </c>
      <c r="S49" s="16">
        <f>R49*(1-$B$13/12*IF(S$36&gt;($B$30*$B$31),1-$B$24,1))+$B$14+IF(S$36&gt;($B$30*$B$31),$B$25,0)</f>
        <v/>
      </c>
      <c r="T49" s="16">
        <f>S49*(1-$B$13/12*IF(T$36&gt;($B$30*$B$31),1-$B$24,1))+$B$14+IF(T$36&gt;($B$30*$B$31),$B$25,0)</f>
        <v/>
      </c>
      <c r="U49" s="16">
        <f>T49*(1-$B$13/12*IF(U$36&gt;($B$30*$B$31),1-$B$24,1))+$B$14+IF(U$36&gt;($B$30*$B$31),$B$25,0)</f>
        <v/>
      </c>
      <c r="V49" s="16">
        <f>U49*(1-$B$13/12*IF(V$36&gt;($B$30*$B$31),1-$B$24,1))+$B$14+IF(V$36&gt;($B$30*$B$31),$B$25,0)</f>
        <v/>
      </c>
      <c r="W49" s="16">
        <f>V49*(1-$B$13/12*IF(W$36&gt;($B$30*$B$31),1-$B$24,1))+$B$14+IF(W$36&gt;($B$30*$B$31),$B$25,0)</f>
        <v/>
      </c>
      <c r="X49" s="16">
        <f>W49*(1-$B$13/12*IF(X$36&gt;($B$30*$B$31),1-$B$24,1))+$B$14+IF(X$36&gt;($B$30*$B$31),$B$25,0)</f>
        <v/>
      </c>
      <c r="Y49" s="16">
        <f>X49*(1-$B$13/12*IF(Y$36&gt;($B$30*$B$31),1-$B$24,1))+$B$14+IF(Y$36&gt;($B$30*$B$31),$B$25,0)</f>
        <v/>
      </c>
      <c r="Z49" s="16">
        <f>Y49*(1-$B$13/12*IF(Z$36&gt;($B$30*$B$31),1-$B$24,1))+$B$14+IF(Z$36&gt;($B$30*$B$31),$B$25,0)</f>
        <v/>
      </c>
      <c r="AA49" s="16">
        <f>Z49*(1-$B$13/12*IF(AA$36&gt;($B$30*$B$31),1-$B$24,1))+$B$14+IF(AA$36&gt;($B$30*$B$31),$B$25,0)</f>
        <v/>
      </c>
      <c r="AB49" s="16">
        <f>AA49*(1-$B$13/12*IF(AB$36&gt;($B$30*$B$31),1-$B$24,1))+$B$14+IF(AB$36&gt;($B$30*$B$31),$B$25,0)</f>
        <v/>
      </c>
      <c r="AC49" s="16">
        <f>AB49*(1-$B$13/12*IF(AC$36&gt;($B$30*$B$31),1-$B$24,1))+$B$14+IF(AC$36&gt;($B$30*$B$31),$B$25,0)</f>
        <v/>
      </c>
      <c r="AD49" s="16">
        <f>AC49*(1-$B$13/12*IF(AD$36&gt;($B$30*$B$31),1-$B$24,1))+$B$14+IF(AD$36&gt;($B$30*$B$31),$B$25,0)</f>
        <v/>
      </c>
      <c r="AE49" s="16">
        <f>AD49*(1-$B$13/12*IF(AE$36&gt;($B$30*$B$31),1-$B$24,1))+$B$14+IF(AE$36&gt;($B$30*$B$31),$B$25,0)</f>
        <v/>
      </c>
      <c r="AF49" s="16">
        <f>AE49*(1-$B$13/12*IF(AF$36&gt;($B$30*$B$31),1-$B$24,1))+$B$14+IF(AF$36&gt;($B$30*$B$31),$B$25,0)</f>
        <v/>
      </c>
      <c r="AG49" s="16">
        <f>AF49*(1-$B$13/12*IF(AG$36&gt;($B$30*$B$31),1-$B$24,1))+$B$14+IF(AG$36&gt;($B$30*$B$31),$B$25,0)</f>
        <v/>
      </c>
      <c r="AH49" s="16">
        <f>AG49*(1-$B$13/12*IF(AH$36&gt;($B$30*$B$31),1-$B$24,1))+$B$14+IF(AH$36&gt;($B$30*$B$31),$B$25,0)</f>
        <v/>
      </c>
      <c r="AI49" s="16">
        <f>AH49*(1-$B$13/12*IF(AI$36&gt;($B$30*$B$31),1-$B$24,1))+$B$14+IF(AI$36&gt;($B$30*$B$31),$B$25,0)</f>
        <v/>
      </c>
      <c r="AJ49" s="16">
        <f>AI49*(1-$B$13/12*IF(AJ$36&gt;($B$30*$B$31),1-$B$24,1))+$B$14+IF(AJ$36&gt;($B$30*$B$31),$B$25,0)</f>
        <v/>
      </c>
      <c r="AK49" s="16">
        <f>AJ49*(1-$B$13/12*IF(AK$36&gt;($B$30*$B$31),1-$B$24,1))+$B$14+IF(AK$36&gt;($B$30*$B$31),$B$25,0)</f>
        <v/>
      </c>
      <c r="AL49" s="16">
        <f>AK49*(1-$B$13/12*IF(AL$36&gt;($B$30*$B$31),1-$B$24,1))+$B$14+IF(AL$36&gt;($B$30*$B$31),$B$25,0)</f>
        <v/>
      </c>
    </row>
    <row r="50">
      <c r="A50" s="4" t="inlineStr">
        <is>
          <t>Revenue</t>
        </is>
      </c>
      <c r="C50" s="17">
        <f>C49*($B$8+IF(C$36&gt;($B$30*$B$31),$B$26,0))</f>
        <v/>
      </c>
      <c r="D50" s="17">
        <f>D49*($B$8+IF(D$36&gt;($B$30*$B$31),$B$26,0))</f>
        <v/>
      </c>
      <c r="E50" s="17">
        <f>E49*($B$8+IF(E$36&gt;($B$30*$B$31),$B$26,0))</f>
        <v/>
      </c>
      <c r="F50" s="17">
        <f>F49*($B$8+IF(F$36&gt;($B$30*$B$31),$B$26,0))</f>
        <v/>
      </c>
      <c r="G50" s="17">
        <f>G49*($B$8+IF(G$36&gt;($B$30*$B$31),$B$26,0))</f>
        <v/>
      </c>
      <c r="H50" s="17">
        <f>H49*($B$8+IF(H$36&gt;($B$30*$B$31),$B$26,0))</f>
        <v/>
      </c>
      <c r="I50" s="17">
        <f>I49*($B$8+IF(I$36&gt;($B$30*$B$31),$B$26,0))</f>
        <v/>
      </c>
      <c r="J50" s="17">
        <f>J49*($B$8+IF(J$36&gt;($B$30*$B$31),$B$26,0))</f>
        <v/>
      </c>
      <c r="K50" s="17">
        <f>K49*($B$8+IF(K$36&gt;($B$30*$B$31),$B$26,0))</f>
        <v/>
      </c>
      <c r="L50" s="17">
        <f>L49*($B$8+IF(L$36&gt;($B$30*$B$31),$B$26,0))</f>
        <v/>
      </c>
      <c r="M50" s="17">
        <f>M49*($B$8+IF(M$36&gt;($B$30*$B$31),$B$26,0))</f>
        <v/>
      </c>
      <c r="N50" s="17">
        <f>N49*($B$8+IF(N$36&gt;($B$30*$B$31),$B$26,0))</f>
        <v/>
      </c>
      <c r="O50" s="17">
        <f>O49*($B$8+IF(O$36&gt;($B$30*$B$31),$B$26,0))</f>
        <v/>
      </c>
      <c r="P50" s="17">
        <f>P49*($B$8+IF(P$36&gt;($B$30*$B$31),$B$26,0))</f>
        <v/>
      </c>
      <c r="Q50" s="17">
        <f>Q49*($B$8+IF(Q$36&gt;($B$30*$B$31),$B$26,0))</f>
        <v/>
      </c>
      <c r="R50" s="17">
        <f>R49*($B$8+IF(R$36&gt;($B$30*$B$31),$B$26,0))</f>
        <v/>
      </c>
      <c r="S50" s="17">
        <f>S49*($B$8+IF(S$36&gt;($B$30*$B$31),$B$26,0))</f>
        <v/>
      </c>
      <c r="T50" s="17">
        <f>T49*($B$8+IF(T$36&gt;($B$30*$B$31),$B$26,0))</f>
        <v/>
      </c>
      <c r="U50" s="17">
        <f>U49*($B$8+IF(U$36&gt;($B$30*$B$31),$B$26,0))</f>
        <v/>
      </c>
      <c r="V50" s="17">
        <f>V49*($B$8+IF(V$36&gt;($B$30*$B$31),$B$26,0))</f>
        <v/>
      </c>
      <c r="W50" s="17">
        <f>W49*($B$8+IF(W$36&gt;($B$30*$B$31),$B$26,0))</f>
        <v/>
      </c>
      <c r="X50" s="17">
        <f>X49*($B$8+IF(X$36&gt;($B$30*$B$31),$B$26,0))</f>
        <v/>
      </c>
      <c r="Y50" s="17">
        <f>Y49*($B$8+IF(Y$36&gt;($B$30*$B$31),$B$26,0))</f>
        <v/>
      </c>
      <c r="Z50" s="17">
        <f>Z49*($B$8+IF(Z$36&gt;($B$30*$B$31),$B$26,0))</f>
        <v/>
      </c>
      <c r="AA50" s="17">
        <f>AA49*($B$8+IF(AA$36&gt;($B$30*$B$31),$B$26,0))</f>
        <v/>
      </c>
      <c r="AB50" s="17">
        <f>AB49*($B$8+IF(AB$36&gt;($B$30*$B$31),$B$26,0))</f>
        <v/>
      </c>
      <c r="AC50" s="17">
        <f>AC49*($B$8+IF(AC$36&gt;($B$30*$B$31),$B$26,0))</f>
        <v/>
      </c>
      <c r="AD50" s="17">
        <f>AD49*($B$8+IF(AD$36&gt;($B$30*$B$31),$B$26,0))</f>
        <v/>
      </c>
      <c r="AE50" s="17">
        <f>AE49*($B$8+IF(AE$36&gt;($B$30*$B$31),$B$26,0))</f>
        <v/>
      </c>
      <c r="AF50" s="17">
        <f>AF49*($B$8+IF(AF$36&gt;($B$30*$B$31),$B$26,0))</f>
        <v/>
      </c>
      <c r="AG50" s="17">
        <f>AG49*($B$8+IF(AG$36&gt;($B$30*$B$31),$B$26,0))</f>
        <v/>
      </c>
      <c r="AH50" s="17">
        <f>AH49*($B$8+IF(AH$36&gt;($B$30*$B$31),$B$26,0))</f>
        <v/>
      </c>
      <c r="AI50" s="17">
        <f>AI49*($B$8+IF(AI$36&gt;($B$30*$B$31),$B$26,0))</f>
        <v/>
      </c>
      <c r="AJ50" s="17">
        <f>AJ49*($B$8+IF(AJ$36&gt;($B$30*$B$31),$B$26,0))</f>
        <v/>
      </c>
      <c r="AK50" s="17">
        <f>AK49*($B$8+IF(AK$36&gt;($B$30*$B$31),$B$26,0))</f>
        <v/>
      </c>
      <c r="AL50" s="17">
        <f>AL49*($B$8+IF(AL$36&gt;($B$30*$B$31),$B$26,0))</f>
        <v/>
      </c>
    </row>
    <row r="51">
      <c r="A51" s="4" t="inlineStr">
        <is>
          <t>Teachers needed</t>
        </is>
      </c>
      <c r="C51" s="18">
        <f>MAX($B$7,CEILING(C49/IF(C$36&gt;($B$30*$B$31),$B$27,$B$12),1))</f>
        <v/>
      </c>
      <c r="D51" s="18">
        <f>MAX($B$7,CEILING(D49/IF(D$36&gt;($B$30*$B$31),$B$27,$B$12),1))</f>
        <v/>
      </c>
      <c r="E51" s="18">
        <f>MAX($B$7,CEILING(E49/IF(E$36&gt;($B$30*$B$31),$B$27,$B$12),1))</f>
        <v/>
      </c>
      <c r="F51" s="18">
        <f>MAX($B$7,CEILING(F49/IF(F$36&gt;($B$30*$B$31),$B$27,$B$12),1))</f>
        <v/>
      </c>
      <c r="G51" s="18">
        <f>MAX($B$7,CEILING(G49/IF(G$36&gt;($B$30*$B$31),$B$27,$B$12),1))</f>
        <v/>
      </c>
      <c r="H51" s="18">
        <f>MAX($B$7,CEILING(H49/IF(H$36&gt;($B$30*$B$31),$B$27,$B$12),1))</f>
        <v/>
      </c>
      <c r="I51" s="18">
        <f>MAX($B$7,CEILING(I49/IF(I$36&gt;($B$30*$B$31),$B$27,$B$12),1))</f>
        <v/>
      </c>
      <c r="J51" s="18">
        <f>MAX($B$7,CEILING(J49/IF(J$36&gt;($B$30*$B$31),$B$27,$B$12),1))</f>
        <v/>
      </c>
      <c r="K51" s="18">
        <f>MAX($B$7,CEILING(K49/IF(K$36&gt;($B$30*$B$31),$B$27,$B$12),1))</f>
        <v/>
      </c>
      <c r="L51" s="18">
        <f>MAX($B$7,CEILING(L49/IF(L$36&gt;($B$30*$B$31),$B$27,$B$12),1))</f>
        <v/>
      </c>
      <c r="M51" s="18">
        <f>MAX($B$7,CEILING(M49/IF(M$36&gt;($B$30*$B$31),$B$27,$B$12),1))</f>
        <v/>
      </c>
      <c r="N51" s="18">
        <f>MAX($B$7,CEILING(N49/IF(N$36&gt;($B$30*$B$31),$B$27,$B$12),1))</f>
        <v/>
      </c>
      <c r="O51" s="18">
        <f>MAX($B$7,CEILING(O49/IF(O$36&gt;($B$30*$B$31),$B$27,$B$12),1))</f>
        <v/>
      </c>
      <c r="P51" s="18">
        <f>MAX($B$7,CEILING(P49/IF(P$36&gt;($B$30*$B$31),$B$27,$B$12),1))</f>
        <v/>
      </c>
      <c r="Q51" s="18">
        <f>MAX($B$7,CEILING(Q49/IF(Q$36&gt;($B$30*$B$31),$B$27,$B$12),1))</f>
        <v/>
      </c>
      <c r="R51" s="18">
        <f>MAX($B$7,CEILING(R49/IF(R$36&gt;($B$30*$B$31),$B$27,$B$12),1))</f>
        <v/>
      </c>
      <c r="S51" s="18">
        <f>MAX($B$7,CEILING(S49/IF(S$36&gt;($B$30*$B$31),$B$27,$B$12),1))</f>
        <v/>
      </c>
      <c r="T51" s="18">
        <f>MAX($B$7,CEILING(T49/IF(T$36&gt;($B$30*$B$31),$B$27,$B$12),1))</f>
        <v/>
      </c>
      <c r="U51" s="18">
        <f>MAX($B$7,CEILING(U49/IF(U$36&gt;($B$30*$B$31),$B$27,$B$12),1))</f>
        <v/>
      </c>
      <c r="V51" s="18">
        <f>MAX($B$7,CEILING(V49/IF(V$36&gt;($B$30*$B$31),$B$27,$B$12),1))</f>
        <v/>
      </c>
      <c r="W51" s="18">
        <f>MAX($B$7,CEILING(W49/IF(W$36&gt;($B$30*$B$31),$B$27,$B$12),1))</f>
        <v/>
      </c>
      <c r="X51" s="18">
        <f>MAX($B$7,CEILING(X49/IF(X$36&gt;($B$30*$B$31),$B$27,$B$12),1))</f>
        <v/>
      </c>
      <c r="Y51" s="18">
        <f>MAX($B$7,CEILING(Y49/IF(Y$36&gt;($B$30*$B$31),$B$27,$B$12),1))</f>
        <v/>
      </c>
      <c r="Z51" s="18">
        <f>MAX($B$7,CEILING(Z49/IF(Z$36&gt;($B$30*$B$31),$B$27,$B$12),1))</f>
        <v/>
      </c>
      <c r="AA51" s="18">
        <f>MAX($B$7,CEILING(AA49/IF(AA$36&gt;($B$30*$B$31),$B$27,$B$12),1))</f>
        <v/>
      </c>
      <c r="AB51" s="18">
        <f>MAX($B$7,CEILING(AB49/IF(AB$36&gt;($B$30*$B$31),$B$27,$B$12),1))</f>
        <v/>
      </c>
      <c r="AC51" s="18">
        <f>MAX($B$7,CEILING(AC49/IF(AC$36&gt;($B$30*$B$31),$B$27,$B$12),1))</f>
        <v/>
      </c>
      <c r="AD51" s="18">
        <f>MAX($B$7,CEILING(AD49/IF(AD$36&gt;($B$30*$B$31),$B$27,$B$12),1))</f>
        <v/>
      </c>
      <c r="AE51" s="18">
        <f>MAX($B$7,CEILING(AE49/IF(AE$36&gt;($B$30*$B$31),$B$27,$B$12),1))</f>
        <v/>
      </c>
      <c r="AF51" s="18">
        <f>MAX($B$7,CEILING(AF49/IF(AF$36&gt;($B$30*$B$31),$B$27,$B$12),1))</f>
        <v/>
      </c>
      <c r="AG51" s="18">
        <f>MAX($B$7,CEILING(AG49/IF(AG$36&gt;($B$30*$B$31),$B$27,$B$12),1))</f>
        <v/>
      </c>
      <c r="AH51" s="18">
        <f>MAX($B$7,CEILING(AH49/IF(AH$36&gt;($B$30*$B$31),$B$27,$B$12),1))</f>
        <v/>
      </c>
      <c r="AI51" s="18">
        <f>MAX($B$7,CEILING(AI49/IF(AI$36&gt;($B$30*$B$31),$B$27,$B$12),1))</f>
        <v/>
      </c>
      <c r="AJ51" s="18">
        <f>MAX($B$7,CEILING(AJ49/IF(AJ$36&gt;($B$30*$B$31),$B$27,$B$12),1))</f>
        <v/>
      </c>
      <c r="AK51" s="18">
        <f>MAX($B$7,CEILING(AK49/IF(AK$36&gt;($B$30*$B$31),$B$27,$B$12),1))</f>
        <v/>
      </c>
      <c r="AL51" s="18">
        <f>MAX($B$7,CEILING(AL49/IF(AL$36&gt;($B$30*$B$31),$B$27,$B$12),1))</f>
        <v/>
      </c>
    </row>
    <row r="52">
      <c r="A52" s="4" t="inlineStr">
        <is>
          <t>Staff cost</t>
        </is>
      </c>
      <c r="C52" s="17">
        <f>C51*$B$9</f>
        <v/>
      </c>
      <c r="D52" s="17">
        <f>D51*$B$9</f>
        <v/>
      </c>
      <c r="E52" s="17">
        <f>E51*$B$9</f>
        <v/>
      </c>
      <c r="F52" s="17">
        <f>F51*$B$9</f>
        <v/>
      </c>
      <c r="G52" s="17">
        <f>G51*$B$9</f>
        <v/>
      </c>
      <c r="H52" s="17">
        <f>H51*$B$9</f>
        <v/>
      </c>
      <c r="I52" s="17">
        <f>I51*$B$9</f>
        <v/>
      </c>
      <c r="J52" s="17">
        <f>J51*$B$9</f>
        <v/>
      </c>
      <c r="K52" s="17">
        <f>K51*$B$9</f>
        <v/>
      </c>
      <c r="L52" s="17">
        <f>L51*$B$9</f>
        <v/>
      </c>
      <c r="M52" s="17">
        <f>M51*$B$9</f>
        <v/>
      </c>
      <c r="N52" s="17">
        <f>N51*$B$9</f>
        <v/>
      </c>
      <c r="O52" s="17">
        <f>O51*$B$9</f>
        <v/>
      </c>
      <c r="P52" s="17">
        <f>P51*$B$9</f>
        <v/>
      </c>
      <c r="Q52" s="17">
        <f>Q51*$B$9</f>
        <v/>
      </c>
      <c r="R52" s="17">
        <f>R51*$B$9</f>
        <v/>
      </c>
      <c r="S52" s="17">
        <f>S51*$B$9</f>
        <v/>
      </c>
      <c r="T52" s="17">
        <f>T51*$B$9</f>
        <v/>
      </c>
      <c r="U52" s="17">
        <f>U51*$B$9</f>
        <v/>
      </c>
      <c r="V52" s="17">
        <f>V51*$B$9</f>
        <v/>
      </c>
      <c r="W52" s="17">
        <f>W51*$B$9</f>
        <v/>
      </c>
      <c r="X52" s="17">
        <f>X51*$B$9</f>
        <v/>
      </c>
      <c r="Y52" s="17">
        <f>Y51*$B$9</f>
        <v/>
      </c>
      <c r="Z52" s="17">
        <f>Z51*$B$9</f>
        <v/>
      </c>
      <c r="AA52" s="17">
        <f>AA51*$B$9</f>
        <v/>
      </c>
      <c r="AB52" s="17">
        <f>AB51*$B$9</f>
        <v/>
      </c>
      <c r="AC52" s="17">
        <f>AC51*$B$9</f>
        <v/>
      </c>
      <c r="AD52" s="17">
        <f>AD51*$B$9</f>
        <v/>
      </c>
      <c r="AE52" s="17">
        <f>AE51*$B$9</f>
        <v/>
      </c>
      <c r="AF52" s="17">
        <f>AF51*$B$9</f>
        <v/>
      </c>
      <c r="AG52" s="17">
        <f>AG51*$B$9</f>
        <v/>
      </c>
      <c r="AH52" s="17">
        <f>AH51*$B$9</f>
        <v/>
      </c>
      <c r="AI52" s="17">
        <f>AI51*$B$9</f>
        <v/>
      </c>
      <c r="AJ52" s="17">
        <f>AJ51*$B$9</f>
        <v/>
      </c>
      <c r="AK52" s="17">
        <f>AK51*$B$9</f>
        <v/>
      </c>
      <c r="AL52" s="17">
        <f>AL51*$B$9</f>
        <v/>
      </c>
    </row>
    <row r="53">
      <c r="A53" s="4" t="inlineStr">
        <is>
          <t>Rent &amp; overhead</t>
        </is>
      </c>
      <c r="C53" s="17">
        <f>$B$10</f>
        <v/>
      </c>
      <c r="D53" s="17">
        <f>$B$10</f>
        <v/>
      </c>
      <c r="E53" s="17">
        <f>$B$10</f>
        <v/>
      </c>
      <c r="F53" s="17">
        <f>$B$10</f>
        <v/>
      </c>
      <c r="G53" s="17">
        <f>$B$10</f>
        <v/>
      </c>
      <c r="H53" s="17">
        <f>$B$10</f>
        <v/>
      </c>
      <c r="I53" s="17">
        <f>$B$10</f>
        <v/>
      </c>
      <c r="J53" s="17">
        <f>$B$10</f>
        <v/>
      </c>
      <c r="K53" s="17">
        <f>$B$10</f>
        <v/>
      </c>
      <c r="L53" s="17">
        <f>$B$10</f>
        <v/>
      </c>
      <c r="M53" s="17">
        <f>$B$10</f>
        <v/>
      </c>
      <c r="N53" s="17">
        <f>$B$10</f>
        <v/>
      </c>
      <c r="O53" s="17">
        <f>$B$10</f>
        <v/>
      </c>
      <c r="P53" s="17">
        <f>$B$10</f>
        <v/>
      </c>
      <c r="Q53" s="17">
        <f>$B$10</f>
        <v/>
      </c>
      <c r="R53" s="17">
        <f>$B$10</f>
        <v/>
      </c>
      <c r="S53" s="17">
        <f>$B$10</f>
        <v/>
      </c>
      <c r="T53" s="17">
        <f>$B$10</f>
        <v/>
      </c>
      <c r="U53" s="17">
        <f>$B$10</f>
        <v/>
      </c>
      <c r="V53" s="17">
        <f>$B$10</f>
        <v/>
      </c>
      <c r="W53" s="17">
        <f>$B$10</f>
        <v/>
      </c>
      <c r="X53" s="17">
        <f>$B$10</f>
        <v/>
      </c>
      <c r="Y53" s="17">
        <f>$B$10</f>
        <v/>
      </c>
      <c r="Z53" s="17">
        <f>$B$10</f>
        <v/>
      </c>
      <c r="AA53" s="17">
        <f>$B$10</f>
        <v/>
      </c>
      <c r="AB53" s="17">
        <f>$B$10</f>
        <v/>
      </c>
      <c r="AC53" s="17">
        <f>$B$10</f>
        <v/>
      </c>
      <c r="AD53" s="17">
        <f>$B$10</f>
        <v/>
      </c>
      <c r="AE53" s="17">
        <f>$B$10</f>
        <v/>
      </c>
      <c r="AF53" s="17">
        <f>$B$10</f>
        <v/>
      </c>
      <c r="AG53" s="17">
        <f>$B$10</f>
        <v/>
      </c>
      <c r="AH53" s="17">
        <f>$B$10</f>
        <v/>
      </c>
      <c r="AI53" s="17">
        <f>$B$10</f>
        <v/>
      </c>
      <c r="AJ53" s="17">
        <f>$B$10</f>
        <v/>
      </c>
      <c r="AK53" s="17">
        <f>$B$10</f>
        <v/>
      </c>
      <c r="AL53" s="17">
        <f>$B$10</f>
        <v/>
      </c>
    </row>
    <row r="54">
      <c r="A54" s="4" t="inlineStr">
        <is>
          <t>Other OpEx</t>
        </is>
      </c>
      <c r="C54" s="17">
        <f>C49*$B$11</f>
        <v/>
      </c>
      <c r="D54" s="17">
        <f>D49*$B$11</f>
        <v/>
      </c>
      <c r="E54" s="17">
        <f>E49*$B$11</f>
        <v/>
      </c>
      <c r="F54" s="17">
        <f>F49*$B$11</f>
        <v/>
      </c>
      <c r="G54" s="17">
        <f>G49*$B$11</f>
        <v/>
      </c>
      <c r="H54" s="17">
        <f>H49*$B$11</f>
        <v/>
      </c>
      <c r="I54" s="17">
        <f>I49*$B$11</f>
        <v/>
      </c>
      <c r="J54" s="17">
        <f>J49*$B$11</f>
        <v/>
      </c>
      <c r="K54" s="17">
        <f>K49*$B$11</f>
        <v/>
      </c>
      <c r="L54" s="17">
        <f>L49*$B$11</f>
        <v/>
      </c>
      <c r="M54" s="17">
        <f>M49*$B$11</f>
        <v/>
      </c>
      <c r="N54" s="17">
        <f>N49*$B$11</f>
        <v/>
      </c>
      <c r="O54" s="17">
        <f>O49*$B$11</f>
        <v/>
      </c>
      <c r="P54" s="17">
        <f>P49*$B$11</f>
        <v/>
      </c>
      <c r="Q54" s="17">
        <f>Q49*$B$11</f>
        <v/>
      </c>
      <c r="R54" s="17">
        <f>R49*$B$11</f>
        <v/>
      </c>
      <c r="S54" s="17">
        <f>S49*$B$11</f>
        <v/>
      </c>
      <c r="T54" s="17">
        <f>T49*$B$11</f>
        <v/>
      </c>
      <c r="U54" s="17">
        <f>U49*$B$11</f>
        <v/>
      </c>
      <c r="V54" s="17">
        <f>V49*$B$11</f>
        <v/>
      </c>
      <c r="W54" s="17">
        <f>W49*$B$11</f>
        <v/>
      </c>
      <c r="X54" s="17">
        <f>X49*$B$11</f>
        <v/>
      </c>
      <c r="Y54" s="17">
        <f>Y49*$B$11</f>
        <v/>
      </c>
      <c r="Z54" s="17">
        <f>Z49*$B$11</f>
        <v/>
      </c>
      <c r="AA54" s="17">
        <f>AA49*$B$11</f>
        <v/>
      </c>
      <c r="AB54" s="17">
        <f>AB49*$B$11</f>
        <v/>
      </c>
      <c r="AC54" s="17">
        <f>AC49*$B$11</f>
        <v/>
      </c>
      <c r="AD54" s="17">
        <f>AD49*$B$11</f>
        <v/>
      </c>
      <c r="AE54" s="17">
        <f>AE49*$B$11</f>
        <v/>
      </c>
      <c r="AF54" s="17">
        <f>AF49*$B$11</f>
        <v/>
      </c>
      <c r="AG54" s="17">
        <f>AG49*$B$11</f>
        <v/>
      </c>
      <c r="AH54" s="17">
        <f>AH49*$B$11</f>
        <v/>
      </c>
      <c r="AI54" s="17">
        <f>AI49*$B$11</f>
        <v/>
      </c>
      <c r="AJ54" s="17">
        <f>AJ49*$B$11</f>
        <v/>
      </c>
      <c r="AK54" s="17">
        <f>AK49*$B$11</f>
        <v/>
      </c>
      <c r="AL54" s="17">
        <f>AL49*$B$11</f>
        <v/>
      </c>
    </row>
    <row r="55">
      <c r="A55" s="4" t="inlineStr">
        <is>
          <t>Polpetto SKU A — Kits (monthly recog.)</t>
        </is>
      </c>
      <c r="C55" s="17">
        <f>IF(C$36&gt;($B$30*$B$31),$B$18/12,0)</f>
        <v/>
      </c>
      <c r="D55" s="17">
        <f>IF(D$36&gt;($B$30*$B$31),$B$18/12,0)</f>
        <v/>
      </c>
      <c r="E55" s="17">
        <f>IF(E$36&gt;($B$30*$B$31),$B$18/12,0)</f>
        <v/>
      </c>
      <c r="F55" s="17">
        <f>IF(F$36&gt;($B$30*$B$31),$B$18/12,0)</f>
        <v/>
      </c>
      <c r="G55" s="17">
        <f>IF(G$36&gt;($B$30*$B$31),$B$18/12,0)</f>
        <v/>
      </c>
      <c r="H55" s="17">
        <f>IF(H$36&gt;($B$30*$B$31),$B$18/12,0)</f>
        <v/>
      </c>
      <c r="I55" s="17">
        <f>IF(I$36&gt;($B$30*$B$31),$B$18/12,0)</f>
        <v/>
      </c>
      <c r="J55" s="17">
        <f>IF(J$36&gt;($B$30*$B$31),$B$18/12,0)</f>
        <v/>
      </c>
      <c r="K55" s="17">
        <f>IF(K$36&gt;($B$30*$B$31),$B$18/12,0)</f>
        <v/>
      </c>
      <c r="L55" s="17">
        <f>IF(L$36&gt;($B$30*$B$31),$B$18/12,0)</f>
        <v/>
      </c>
      <c r="M55" s="17">
        <f>IF(M$36&gt;($B$30*$B$31),$B$18/12,0)</f>
        <v/>
      </c>
      <c r="N55" s="17">
        <f>IF(N$36&gt;($B$30*$B$31),$B$18/12,0)</f>
        <v/>
      </c>
      <c r="O55" s="17">
        <f>IF(O$36&gt;($B$30*$B$31),$B$18/12,0)</f>
        <v/>
      </c>
      <c r="P55" s="17">
        <f>IF(P$36&gt;($B$30*$B$31),$B$18/12,0)</f>
        <v/>
      </c>
      <c r="Q55" s="17">
        <f>IF(Q$36&gt;($B$30*$B$31),$B$18/12,0)</f>
        <v/>
      </c>
      <c r="R55" s="17">
        <f>IF(R$36&gt;($B$30*$B$31),$B$18/12,0)</f>
        <v/>
      </c>
      <c r="S55" s="17">
        <f>IF(S$36&gt;($B$30*$B$31),$B$18/12,0)</f>
        <v/>
      </c>
      <c r="T55" s="17">
        <f>IF(T$36&gt;($B$30*$B$31),$B$18/12,0)</f>
        <v/>
      </c>
      <c r="U55" s="17">
        <f>IF(U$36&gt;($B$30*$B$31),$B$18/12,0)</f>
        <v/>
      </c>
      <c r="V55" s="17">
        <f>IF(V$36&gt;($B$30*$B$31),$B$18/12,0)</f>
        <v/>
      </c>
      <c r="W55" s="17">
        <f>IF(W$36&gt;($B$30*$B$31),$B$18/12,0)</f>
        <v/>
      </c>
      <c r="X55" s="17">
        <f>IF(X$36&gt;($B$30*$B$31),$B$18/12,0)</f>
        <v/>
      </c>
      <c r="Y55" s="17">
        <f>IF(Y$36&gt;($B$30*$B$31),$B$18/12,0)</f>
        <v/>
      </c>
      <c r="Z55" s="17">
        <f>IF(Z$36&gt;($B$30*$B$31),$B$18/12,0)</f>
        <v/>
      </c>
      <c r="AA55" s="17">
        <f>IF(AA$36&gt;($B$30*$B$31),$B$18/12,0)</f>
        <v/>
      </c>
      <c r="AB55" s="17">
        <f>IF(AB$36&gt;($B$30*$B$31),$B$18/12,0)</f>
        <v/>
      </c>
      <c r="AC55" s="17">
        <f>IF(AC$36&gt;($B$30*$B$31),$B$18/12,0)</f>
        <v/>
      </c>
      <c r="AD55" s="17">
        <f>IF(AD$36&gt;($B$30*$B$31),$B$18/12,0)</f>
        <v/>
      </c>
      <c r="AE55" s="17">
        <f>IF(AE$36&gt;($B$30*$B$31),$B$18/12,0)</f>
        <v/>
      </c>
      <c r="AF55" s="17">
        <f>IF(AF$36&gt;($B$30*$B$31),$B$18/12,0)</f>
        <v/>
      </c>
      <c r="AG55" s="17">
        <f>IF(AG$36&gt;($B$30*$B$31),$B$18/12,0)</f>
        <v/>
      </c>
      <c r="AH55" s="17">
        <f>IF(AH$36&gt;($B$30*$B$31),$B$18/12,0)</f>
        <v/>
      </c>
      <c r="AI55" s="17">
        <f>IF(AI$36&gt;($B$30*$B$31),$B$18/12,0)</f>
        <v/>
      </c>
      <c r="AJ55" s="17">
        <f>IF(AJ$36&gt;($B$30*$B$31),$B$18/12,0)</f>
        <v/>
      </c>
      <c r="AK55" s="17">
        <f>IF(AK$36&gt;($B$30*$B$31),$B$18/12,0)</f>
        <v/>
      </c>
      <c r="AL55" s="17">
        <f>IF(AL$36&gt;($B$30*$B$31),$B$18/12,0)</f>
        <v/>
      </c>
    </row>
    <row r="56">
      <c r="A56" s="4" t="inlineStr">
        <is>
          <t>Polpetto SKU B — Observation</t>
        </is>
      </c>
      <c r="C56" s="17">
        <f>IF(C$36&gt;($B$30*$B$31),C49*$B$21,0)</f>
        <v/>
      </c>
      <c r="D56" s="17">
        <f>IF(D$36&gt;($B$30*$B$31),D49*$B$21,0)</f>
        <v/>
      </c>
      <c r="E56" s="17">
        <f>IF(E$36&gt;($B$30*$B$31),E49*$B$21,0)</f>
        <v/>
      </c>
      <c r="F56" s="17">
        <f>IF(F$36&gt;($B$30*$B$31),F49*$B$21,0)</f>
        <v/>
      </c>
      <c r="G56" s="17">
        <f>IF(G$36&gt;($B$30*$B$31),G49*$B$21,0)</f>
        <v/>
      </c>
      <c r="H56" s="17">
        <f>IF(H$36&gt;($B$30*$B$31),H49*$B$21,0)</f>
        <v/>
      </c>
      <c r="I56" s="17">
        <f>IF(I$36&gt;($B$30*$B$31),I49*$B$21,0)</f>
        <v/>
      </c>
      <c r="J56" s="17">
        <f>IF(J$36&gt;($B$30*$B$31),J49*$B$21,0)</f>
        <v/>
      </c>
      <c r="K56" s="17">
        <f>IF(K$36&gt;($B$30*$B$31),K49*$B$21,0)</f>
        <v/>
      </c>
      <c r="L56" s="17">
        <f>IF(L$36&gt;($B$30*$B$31),L49*$B$21,0)</f>
        <v/>
      </c>
      <c r="M56" s="17">
        <f>IF(M$36&gt;($B$30*$B$31),M49*$B$21,0)</f>
        <v/>
      </c>
      <c r="N56" s="17">
        <f>IF(N$36&gt;($B$30*$B$31),N49*$B$21,0)</f>
        <v/>
      </c>
      <c r="O56" s="17">
        <f>IF(O$36&gt;($B$30*$B$31),O49*$B$21,0)</f>
        <v/>
      </c>
      <c r="P56" s="17">
        <f>IF(P$36&gt;($B$30*$B$31),P49*$B$21,0)</f>
        <v/>
      </c>
      <c r="Q56" s="17">
        <f>IF(Q$36&gt;($B$30*$B$31),Q49*$B$21,0)</f>
        <v/>
      </c>
      <c r="R56" s="17">
        <f>IF(R$36&gt;($B$30*$B$31),R49*$B$21,0)</f>
        <v/>
      </c>
      <c r="S56" s="17">
        <f>IF(S$36&gt;($B$30*$B$31),S49*$B$21,0)</f>
        <v/>
      </c>
      <c r="T56" s="17">
        <f>IF(T$36&gt;($B$30*$B$31),T49*$B$21,0)</f>
        <v/>
      </c>
      <c r="U56" s="17">
        <f>IF(U$36&gt;($B$30*$B$31),U49*$B$21,0)</f>
        <v/>
      </c>
      <c r="V56" s="17">
        <f>IF(V$36&gt;($B$30*$B$31),V49*$B$21,0)</f>
        <v/>
      </c>
      <c r="W56" s="17">
        <f>IF(W$36&gt;($B$30*$B$31),W49*$B$21,0)</f>
        <v/>
      </c>
      <c r="X56" s="17">
        <f>IF(X$36&gt;($B$30*$B$31),X49*$B$21,0)</f>
        <v/>
      </c>
      <c r="Y56" s="17">
        <f>IF(Y$36&gt;($B$30*$B$31),Y49*$B$21,0)</f>
        <v/>
      </c>
      <c r="Z56" s="17">
        <f>IF(Z$36&gt;($B$30*$B$31),Z49*$B$21,0)</f>
        <v/>
      </c>
      <c r="AA56" s="17">
        <f>IF(AA$36&gt;($B$30*$B$31),AA49*$B$21,0)</f>
        <v/>
      </c>
      <c r="AB56" s="17">
        <f>IF(AB$36&gt;($B$30*$B$31),AB49*$B$21,0)</f>
        <v/>
      </c>
      <c r="AC56" s="17">
        <f>IF(AC$36&gt;($B$30*$B$31),AC49*$B$21,0)</f>
        <v/>
      </c>
      <c r="AD56" s="17">
        <f>IF(AD$36&gt;($B$30*$B$31),AD49*$B$21,0)</f>
        <v/>
      </c>
      <c r="AE56" s="17">
        <f>IF(AE$36&gt;($B$30*$B$31),AE49*$B$21,0)</f>
        <v/>
      </c>
      <c r="AF56" s="17">
        <f>IF(AF$36&gt;($B$30*$B$31),AF49*$B$21,0)</f>
        <v/>
      </c>
      <c r="AG56" s="17">
        <f>IF(AG$36&gt;($B$30*$B$31),AG49*$B$21,0)</f>
        <v/>
      </c>
      <c r="AH56" s="17">
        <f>IF(AH$36&gt;($B$30*$B$31),AH49*$B$21,0)</f>
        <v/>
      </c>
      <c r="AI56" s="17">
        <f>IF(AI$36&gt;($B$30*$B$31),AI49*$B$21,0)</f>
        <v/>
      </c>
      <c r="AJ56" s="17">
        <f>IF(AJ$36&gt;($B$30*$B$31),AJ49*$B$21,0)</f>
        <v/>
      </c>
      <c r="AK56" s="17">
        <f>IF(AK$36&gt;($B$30*$B$31),AK49*$B$21,0)</f>
        <v/>
      </c>
      <c r="AL56" s="17">
        <f>IF(AL$36&gt;($B$30*$B$31),AL49*$B$21,0)</f>
        <v/>
      </c>
    </row>
    <row r="57">
      <c r="A57" s="4" t="inlineStr">
        <is>
          <t>SKU A onboarding</t>
        </is>
      </c>
      <c r="C57" s="17">
        <f>IF(C$36=($B$30*$B$31)+1,$B$19,0)</f>
        <v/>
      </c>
      <c r="D57" s="17">
        <f>IF(D$36=($B$30*$B$31)+1,$B$19,0)</f>
        <v/>
      </c>
      <c r="E57" s="17">
        <f>IF(E$36=($B$30*$B$31)+1,$B$19,0)</f>
        <v/>
      </c>
      <c r="F57" s="17">
        <f>IF(F$36=($B$30*$B$31)+1,$B$19,0)</f>
        <v/>
      </c>
      <c r="G57" s="17">
        <f>IF(G$36=($B$30*$B$31)+1,$B$19,0)</f>
        <v/>
      </c>
      <c r="H57" s="17">
        <f>IF(H$36=($B$30*$B$31)+1,$B$19,0)</f>
        <v/>
      </c>
      <c r="I57" s="17">
        <f>IF(I$36=($B$30*$B$31)+1,$B$19,0)</f>
        <v/>
      </c>
      <c r="J57" s="17">
        <f>IF(J$36=($B$30*$B$31)+1,$B$19,0)</f>
        <v/>
      </c>
      <c r="K57" s="17">
        <f>IF(K$36=($B$30*$B$31)+1,$B$19,0)</f>
        <v/>
      </c>
      <c r="L57" s="17">
        <f>IF(L$36=($B$30*$B$31)+1,$B$19,0)</f>
        <v/>
      </c>
      <c r="M57" s="17">
        <f>IF(M$36=($B$30*$B$31)+1,$B$19,0)</f>
        <v/>
      </c>
      <c r="N57" s="17">
        <f>IF(N$36=($B$30*$B$31)+1,$B$19,0)</f>
        <v/>
      </c>
      <c r="O57" s="17">
        <f>IF(O$36=($B$30*$B$31)+1,$B$19,0)</f>
        <v/>
      </c>
      <c r="P57" s="17">
        <f>IF(P$36=($B$30*$B$31)+1,$B$19,0)</f>
        <v/>
      </c>
      <c r="Q57" s="17">
        <f>IF(Q$36=($B$30*$B$31)+1,$B$19,0)</f>
        <v/>
      </c>
      <c r="R57" s="17">
        <f>IF(R$36=($B$30*$B$31)+1,$B$19,0)</f>
        <v/>
      </c>
      <c r="S57" s="17">
        <f>IF(S$36=($B$30*$B$31)+1,$B$19,0)</f>
        <v/>
      </c>
      <c r="T57" s="17">
        <f>IF(T$36=($B$30*$B$31)+1,$B$19,0)</f>
        <v/>
      </c>
      <c r="U57" s="17">
        <f>IF(U$36=($B$30*$B$31)+1,$B$19,0)</f>
        <v/>
      </c>
      <c r="V57" s="17">
        <f>IF(V$36=($B$30*$B$31)+1,$B$19,0)</f>
        <v/>
      </c>
      <c r="W57" s="17">
        <f>IF(W$36=($B$30*$B$31)+1,$B$19,0)</f>
        <v/>
      </c>
      <c r="X57" s="17">
        <f>IF(X$36=($B$30*$B$31)+1,$B$19,0)</f>
        <v/>
      </c>
      <c r="Y57" s="17">
        <f>IF(Y$36=($B$30*$B$31)+1,$B$19,0)</f>
        <v/>
      </c>
      <c r="Z57" s="17">
        <f>IF(Z$36=($B$30*$B$31)+1,$B$19,0)</f>
        <v/>
      </c>
      <c r="AA57" s="17">
        <f>IF(AA$36=($B$30*$B$31)+1,$B$19,0)</f>
        <v/>
      </c>
      <c r="AB57" s="17">
        <f>IF(AB$36=($B$30*$B$31)+1,$B$19,0)</f>
        <v/>
      </c>
      <c r="AC57" s="17">
        <f>IF(AC$36=($B$30*$B$31)+1,$B$19,0)</f>
        <v/>
      </c>
      <c r="AD57" s="17">
        <f>IF(AD$36=($B$30*$B$31)+1,$B$19,0)</f>
        <v/>
      </c>
      <c r="AE57" s="17">
        <f>IF(AE$36=($B$30*$B$31)+1,$B$19,0)</f>
        <v/>
      </c>
      <c r="AF57" s="17">
        <f>IF(AF$36=($B$30*$B$31)+1,$B$19,0)</f>
        <v/>
      </c>
      <c r="AG57" s="17">
        <f>IF(AG$36=($B$30*$B$31)+1,$B$19,0)</f>
        <v/>
      </c>
      <c r="AH57" s="17">
        <f>IF(AH$36=($B$30*$B$31)+1,$B$19,0)</f>
        <v/>
      </c>
      <c r="AI57" s="17">
        <f>IF(AI$36=($B$30*$B$31)+1,$B$19,0)</f>
        <v/>
      </c>
      <c r="AJ57" s="17">
        <f>IF(AJ$36=($B$30*$B$31)+1,$B$19,0)</f>
        <v/>
      </c>
      <c r="AK57" s="17">
        <f>IF(AK$36=($B$30*$B$31)+1,$B$19,0)</f>
        <v/>
      </c>
      <c r="AL57" s="17">
        <f>IF(AL$36=($B$30*$B$31)+1,$B$19,0)</f>
        <v/>
      </c>
    </row>
    <row r="58">
      <c r="A58" s="4" t="inlineStr">
        <is>
          <t>Pilot fee (one-off)</t>
        </is>
      </c>
      <c r="C58" s="17">
        <f>IF(AND($B$30=1,C$36=1),$B$32,0)</f>
        <v/>
      </c>
      <c r="D58" s="17">
        <f>IF(AND($B$30=1,D$36=1),$B$32,0)</f>
        <v/>
      </c>
      <c r="E58" s="17">
        <f>IF(AND($B$30=1,E$36=1),$B$32,0)</f>
        <v/>
      </c>
      <c r="F58" s="17">
        <f>IF(AND($B$30=1,F$36=1),$B$32,0)</f>
        <v/>
      </c>
      <c r="G58" s="17">
        <f>IF(AND($B$30=1,G$36=1),$B$32,0)</f>
        <v/>
      </c>
      <c r="H58" s="17">
        <f>IF(AND($B$30=1,H$36=1),$B$32,0)</f>
        <v/>
      </c>
      <c r="I58" s="17">
        <f>IF(AND($B$30=1,I$36=1),$B$32,0)</f>
        <v/>
      </c>
      <c r="J58" s="17">
        <f>IF(AND($B$30=1,J$36=1),$B$32,0)</f>
        <v/>
      </c>
      <c r="K58" s="17">
        <f>IF(AND($B$30=1,K$36=1),$B$32,0)</f>
        <v/>
      </c>
      <c r="L58" s="17">
        <f>IF(AND($B$30=1,L$36=1),$B$32,0)</f>
        <v/>
      </c>
      <c r="M58" s="17">
        <f>IF(AND($B$30=1,M$36=1),$B$32,0)</f>
        <v/>
      </c>
      <c r="N58" s="17">
        <f>IF(AND($B$30=1,N$36=1),$B$32,0)</f>
        <v/>
      </c>
      <c r="O58" s="17">
        <f>IF(AND($B$30=1,O$36=1),$B$32,0)</f>
        <v/>
      </c>
      <c r="P58" s="17">
        <f>IF(AND($B$30=1,P$36=1),$B$32,0)</f>
        <v/>
      </c>
      <c r="Q58" s="17">
        <f>IF(AND($B$30=1,Q$36=1),$B$32,0)</f>
        <v/>
      </c>
      <c r="R58" s="17">
        <f>IF(AND($B$30=1,R$36=1),$B$32,0)</f>
        <v/>
      </c>
      <c r="S58" s="17">
        <f>IF(AND($B$30=1,S$36=1),$B$32,0)</f>
        <v/>
      </c>
      <c r="T58" s="17">
        <f>IF(AND($B$30=1,T$36=1),$B$32,0)</f>
        <v/>
      </c>
      <c r="U58" s="17">
        <f>IF(AND($B$30=1,U$36=1),$B$32,0)</f>
        <v/>
      </c>
      <c r="V58" s="17">
        <f>IF(AND($B$30=1,V$36=1),$B$32,0)</f>
        <v/>
      </c>
      <c r="W58" s="17">
        <f>IF(AND($B$30=1,W$36=1),$B$32,0)</f>
        <v/>
      </c>
      <c r="X58" s="17">
        <f>IF(AND($B$30=1,X$36=1),$B$32,0)</f>
        <v/>
      </c>
      <c r="Y58" s="17">
        <f>IF(AND($B$30=1,Y$36=1),$B$32,0)</f>
        <v/>
      </c>
      <c r="Z58" s="17">
        <f>IF(AND($B$30=1,Z$36=1),$B$32,0)</f>
        <v/>
      </c>
      <c r="AA58" s="17">
        <f>IF(AND($B$30=1,AA$36=1),$B$32,0)</f>
        <v/>
      </c>
      <c r="AB58" s="17">
        <f>IF(AND($B$30=1,AB$36=1),$B$32,0)</f>
        <v/>
      </c>
      <c r="AC58" s="17">
        <f>IF(AND($B$30=1,AC$36=1),$B$32,0)</f>
        <v/>
      </c>
      <c r="AD58" s="17">
        <f>IF(AND($B$30=1,AD$36=1),$B$32,0)</f>
        <v/>
      </c>
      <c r="AE58" s="17">
        <f>IF(AND($B$30=1,AE$36=1),$B$32,0)</f>
        <v/>
      </c>
      <c r="AF58" s="17">
        <f>IF(AND($B$30=1,AF$36=1),$B$32,0)</f>
        <v/>
      </c>
      <c r="AG58" s="17">
        <f>IF(AND($B$30=1,AG$36=1),$B$32,0)</f>
        <v/>
      </c>
      <c r="AH58" s="17">
        <f>IF(AND($B$30=1,AH$36=1),$B$32,0)</f>
        <v/>
      </c>
      <c r="AI58" s="17">
        <f>IF(AND($B$30=1,AI$36=1),$B$32,0)</f>
        <v/>
      </c>
      <c r="AJ58" s="17">
        <f>IF(AND($B$30=1,AJ$36=1),$B$32,0)</f>
        <v/>
      </c>
      <c r="AK58" s="17">
        <f>IF(AND($B$30=1,AK$36=1),$B$32,0)</f>
        <v/>
      </c>
      <c r="AL58" s="17">
        <f>IF(AND($B$30=1,AL$36=1),$B$32,0)</f>
        <v/>
      </c>
    </row>
    <row r="59">
      <c r="A59" s="4" t="inlineStr">
        <is>
          <t>Pilot → Y1 SKU A credit</t>
        </is>
      </c>
      <c r="C59" s="17">
        <f>IF(AND($B$30=1,C$36=($B$30*$B$31)+1),-$B$33,0)</f>
        <v/>
      </c>
      <c r="D59" s="17">
        <f>IF(AND($B$30=1,D$36=($B$30*$B$31)+1),-$B$33,0)</f>
        <v/>
      </c>
      <c r="E59" s="17">
        <f>IF(AND($B$30=1,E$36=($B$30*$B$31)+1),-$B$33,0)</f>
        <v/>
      </c>
      <c r="F59" s="17">
        <f>IF(AND($B$30=1,F$36=($B$30*$B$31)+1),-$B$33,0)</f>
        <v/>
      </c>
      <c r="G59" s="17">
        <f>IF(AND($B$30=1,G$36=($B$30*$B$31)+1),-$B$33,0)</f>
        <v/>
      </c>
      <c r="H59" s="17">
        <f>IF(AND($B$30=1,H$36=($B$30*$B$31)+1),-$B$33,0)</f>
        <v/>
      </c>
      <c r="I59" s="17">
        <f>IF(AND($B$30=1,I$36=($B$30*$B$31)+1),-$B$33,0)</f>
        <v/>
      </c>
      <c r="J59" s="17">
        <f>IF(AND($B$30=1,J$36=($B$30*$B$31)+1),-$B$33,0)</f>
        <v/>
      </c>
      <c r="K59" s="17">
        <f>IF(AND($B$30=1,K$36=($B$30*$B$31)+1),-$B$33,0)</f>
        <v/>
      </c>
      <c r="L59" s="17">
        <f>IF(AND($B$30=1,L$36=($B$30*$B$31)+1),-$B$33,0)</f>
        <v/>
      </c>
      <c r="M59" s="17">
        <f>IF(AND($B$30=1,M$36=($B$30*$B$31)+1),-$B$33,0)</f>
        <v/>
      </c>
      <c r="N59" s="17">
        <f>IF(AND($B$30=1,N$36=($B$30*$B$31)+1),-$B$33,0)</f>
        <v/>
      </c>
      <c r="O59" s="17">
        <f>IF(AND($B$30=1,O$36=($B$30*$B$31)+1),-$B$33,0)</f>
        <v/>
      </c>
      <c r="P59" s="17">
        <f>IF(AND($B$30=1,P$36=($B$30*$B$31)+1),-$B$33,0)</f>
        <v/>
      </c>
      <c r="Q59" s="17">
        <f>IF(AND($B$30=1,Q$36=($B$30*$B$31)+1),-$B$33,0)</f>
        <v/>
      </c>
      <c r="R59" s="17">
        <f>IF(AND($B$30=1,R$36=($B$30*$B$31)+1),-$B$33,0)</f>
        <v/>
      </c>
      <c r="S59" s="17">
        <f>IF(AND($B$30=1,S$36=($B$30*$B$31)+1),-$B$33,0)</f>
        <v/>
      </c>
      <c r="T59" s="17">
        <f>IF(AND($B$30=1,T$36=($B$30*$B$31)+1),-$B$33,0)</f>
        <v/>
      </c>
      <c r="U59" s="17">
        <f>IF(AND($B$30=1,U$36=($B$30*$B$31)+1),-$B$33,0)</f>
        <v/>
      </c>
      <c r="V59" s="17">
        <f>IF(AND($B$30=1,V$36=($B$30*$B$31)+1),-$B$33,0)</f>
        <v/>
      </c>
      <c r="W59" s="17">
        <f>IF(AND($B$30=1,W$36=($B$30*$B$31)+1),-$B$33,0)</f>
        <v/>
      </c>
      <c r="X59" s="17">
        <f>IF(AND($B$30=1,X$36=($B$30*$B$31)+1),-$B$33,0)</f>
        <v/>
      </c>
      <c r="Y59" s="17">
        <f>IF(AND($B$30=1,Y$36=($B$30*$B$31)+1),-$B$33,0)</f>
        <v/>
      </c>
      <c r="Z59" s="17">
        <f>IF(AND($B$30=1,Z$36=($B$30*$B$31)+1),-$B$33,0)</f>
        <v/>
      </c>
      <c r="AA59" s="17">
        <f>IF(AND($B$30=1,AA$36=($B$30*$B$31)+1),-$B$33,0)</f>
        <v/>
      </c>
      <c r="AB59" s="17">
        <f>IF(AND($B$30=1,AB$36=($B$30*$B$31)+1),-$B$33,0)</f>
        <v/>
      </c>
      <c r="AC59" s="17">
        <f>IF(AND($B$30=1,AC$36=($B$30*$B$31)+1),-$B$33,0)</f>
        <v/>
      </c>
      <c r="AD59" s="17">
        <f>IF(AND($B$30=1,AD$36=($B$30*$B$31)+1),-$B$33,0)</f>
        <v/>
      </c>
      <c r="AE59" s="17">
        <f>IF(AND($B$30=1,AE$36=($B$30*$B$31)+1),-$B$33,0)</f>
        <v/>
      </c>
      <c r="AF59" s="17">
        <f>IF(AND($B$30=1,AF$36=($B$30*$B$31)+1),-$B$33,0)</f>
        <v/>
      </c>
      <c r="AG59" s="17">
        <f>IF(AND($B$30=1,AG$36=($B$30*$B$31)+1),-$B$33,0)</f>
        <v/>
      </c>
      <c r="AH59" s="17">
        <f>IF(AND($B$30=1,AH$36=($B$30*$B$31)+1),-$B$33,0)</f>
        <v/>
      </c>
      <c r="AI59" s="17">
        <f>IF(AND($B$30=1,AI$36=($B$30*$B$31)+1),-$B$33,0)</f>
        <v/>
      </c>
      <c r="AJ59" s="17">
        <f>IF(AND($B$30=1,AJ$36=($B$30*$B$31)+1),-$B$33,0)</f>
        <v/>
      </c>
      <c r="AK59" s="17">
        <f>IF(AND($B$30=1,AK$36=($B$30*$B$31)+1),-$B$33,0)</f>
        <v/>
      </c>
      <c r="AL59" s="17">
        <f>IF(AND($B$30=1,AL$36=($B$30*$B$31)+1),-$B$33,0)</f>
        <v/>
      </c>
    </row>
    <row r="60">
      <c r="A60" s="19" t="inlineStr">
        <is>
          <t>Total OpEx</t>
        </is>
      </c>
      <c r="C60" s="20">
        <f>C52+C53+C54+C55+C56+C57+C58+C59</f>
        <v/>
      </c>
      <c r="D60" s="20">
        <f>D52+D53+D54+D55+D56+D57+D58+D59</f>
        <v/>
      </c>
      <c r="E60" s="20">
        <f>E52+E53+E54+E55+E56+E57+E58+E59</f>
        <v/>
      </c>
      <c r="F60" s="20">
        <f>F52+F53+F54+F55+F56+F57+F58+F59</f>
        <v/>
      </c>
      <c r="G60" s="20">
        <f>G52+G53+G54+G55+G56+G57+G58+G59</f>
        <v/>
      </c>
      <c r="H60" s="20">
        <f>H52+H53+H54+H55+H56+H57+H58+H59</f>
        <v/>
      </c>
      <c r="I60" s="20">
        <f>I52+I53+I54+I55+I56+I57+I58+I59</f>
        <v/>
      </c>
      <c r="J60" s="20">
        <f>J52+J53+J54+J55+J56+J57+J58+J59</f>
        <v/>
      </c>
      <c r="K60" s="20">
        <f>K52+K53+K54+K55+K56+K57+K58+K59</f>
        <v/>
      </c>
      <c r="L60" s="20">
        <f>L52+L53+L54+L55+L56+L57+L58+L59</f>
        <v/>
      </c>
      <c r="M60" s="20">
        <f>M52+M53+M54+M55+M56+M57+M58+M59</f>
        <v/>
      </c>
      <c r="N60" s="20">
        <f>N52+N53+N54+N55+N56+N57+N58+N59</f>
        <v/>
      </c>
      <c r="O60" s="20">
        <f>O52+O53+O54+O55+O56+O57+O58+O59</f>
        <v/>
      </c>
      <c r="P60" s="20">
        <f>P52+P53+P54+P55+P56+P57+P58+P59</f>
        <v/>
      </c>
      <c r="Q60" s="20">
        <f>Q52+Q53+Q54+Q55+Q56+Q57+Q58+Q59</f>
        <v/>
      </c>
      <c r="R60" s="20">
        <f>R52+R53+R54+R55+R56+R57+R58+R59</f>
        <v/>
      </c>
      <c r="S60" s="20">
        <f>S52+S53+S54+S55+S56+S57+S58+S59</f>
        <v/>
      </c>
      <c r="T60" s="20">
        <f>T52+T53+T54+T55+T56+T57+T58+T59</f>
        <v/>
      </c>
      <c r="U60" s="20">
        <f>U52+U53+U54+U55+U56+U57+U58+U59</f>
        <v/>
      </c>
      <c r="V60" s="20">
        <f>V52+V53+V54+V55+V56+V57+V58+V59</f>
        <v/>
      </c>
      <c r="W60" s="20">
        <f>W52+W53+W54+W55+W56+W57+W58+W59</f>
        <v/>
      </c>
      <c r="X60" s="20">
        <f>X52+X53+X54+X55+X56+X57+X58+X59</f>
        <v/>
      </c>
      <c r="Y60" s="20">
        <f>Y52+Y53+Y54+Y55+Y56+Y57+Y58+Y59</f>
        <v/>
      </c>
      <c r="Z60" s="20">
        <f>Z52+Z53+Z54+Z55+Z56+Z57+Z58+Z59</f>
        <v/>
      </c>
      <c r="AA60" s="20">
        <f>AA52+AA53+AA54+AA55+AA56+AA57+AA58+AA59</f>
        <v/>
      </c>
      <c r="AB60" s="20">
        <f>AB52+AB53+AB54+AB55+AB56+AB57+AB58+AB59</f>
        <v/>
      </c>
      <c r="AC60" s="20">
        <f>AC52+AC53+AC54+AC55+AC56+AC57+AC58+AC59</f>
        <v/>
      </c>
      <c r="AD60" s="20">
        <f>AD52+AD53+AD54+AD55+AD56+AD57+AD58+AD59</f>
        <v/>
      </c>
      <c r="AE60" s="20">
        <f>AE52+AE53+AE54+AE55+AE56+AE57+AE58+AE59</f>
        <v/>
      </c>
      <c r="AF60" s="20">
        <f>AF52+AF53+AF54+AF55+AF56+AF57+AF58+AF59</f>
        <v/>
      </c>
      <c r="AG60" s="20">
        <f>AG52+AG53+AG54+AG55+AG56+AG57+AG58+AG59</f>
        <v/>
      </c>
      <c r="AH60" s="20">
        <f>AH52+AH53+AH54+AH55+AH56+AH57+AH58+AH59</f>
        <v/>
      </c>
      <c r="AI60" s="20">
        <f>AI52+AI53+AI54+AI55+AI56+AI57+AI58+AI59</f>
        <v/>
      </c>
      <c r="AJ60" s="20">
        <f>AJ52+AJ53+AJ54+AJ55+AJ56+AJ57+AJ58+AJ59</f>
        <v/>
      </c>
      <c r="AK60" s="20">
        <f>AK52+AK53+AK54+AK55+AK56+AK57+AK58+AK59</f>
        <v/>
      </c>
      <c r="AL60" s="20">
        <f>AL52+AL53+AL54+AL55+AL56+AL57+AL58+AL59</f>
        <v/>
      </c>
    </row>
    <row r="61">
      <c r="A61" s="19" t="inlineStr">
        <is>
          <t>NOI (with Polpetto)</t>
        </is>
      </c>
      <c r="C61" s="20">
        <f>C50-C60</f>
        <v/>
      </c>
      <c r="D61" s="20">
        <f>D50-D60</f>
        <v/>
      </c>
      <c r="E61" s="20">
        <f>E50-E60</f>
        <v/>
      </c>
      <c r="F61" s="20">
        <f>F50-F60</f>
        <v/>
      </c>
      <c r="G61" s="20">
        <f>G50-G60</f>
        <v/>
      </c>
      <c r="H61" s="20">
        <f>H50-H60</f>
        <v/>
      </c>
      <c r="I61" s="20">
        <f>I50-I60</f>
        <v/>
      </c>
      <c r="J61" s="20">
        <f>J50-J60</f>
        <v/>
      </c>
      <c r="K61" s="20">
        <f>K50-K60</f>
        <v/>
      </c>
      <c r="L61" s="20">
        <f>L50-L60</f>
        <v/>
      </c>
      <c r="M61" s="20">
        <f>M50-M60</f>
        <v/>
      </c>
      <c r="N61" s="20">
        <f>N50-N60</f>
        <v/>
      </c>
      <c r="O61" s="20">
        <f>O50-O60</f>
        <v/>
      </c>
      <c r="P61" s="20">
        <f>P50-P60</f>
        <v/>
      </c>
      <c r="Q61" s="20">
        <f>Q50-Q60</f>
        <v/>
      </c>
      <c r="R61" s="20">
        <f>R50-R60</f>
        <v/>
      </c>
      <c r="S61" s="20">
        <f>S50-S60</f>
        <v/>
      </c>
      <c r="T61" s="20">
        <f>T50-T60</f>
        <v/>
      </c>
      <c r="U61" s="20">
        <f>U50-U60</f>
        <v/>
      </c>
      <c r="V61" s="20">
        <f>V50-V60</f>
        <v/>
      </c>
      <c r="W61" s="20">
        <f>W50-W60</f>
        <v/>
      </c>
      <c r="X61" s="20">
        <f>X50-X60</f>
        <v/>
      </c>
      <c r="Y61" s="20">
        <f>Y50-Y60</f>
        <v/>
      </c>
      <c r="Z61" s="20">
        <f>Z50-Z60</f>
        <v/>
      </c>
      <c r="AA61" s="20">
        <f>AA50-AA60</f>
        <v/>
      </c>
      <c r="AB61" s="20">
        <f>AB50-AB60</f>
        <v/>
      </c>
      <c r="AC61" s="20">
        <f>AC50-AC60</f>
        <v/>
      </c>
      <c r="AD61" s="20">
        <f>AD50-AD60</f>
        <v/>
      </c>
      <c r="AE61" s="20">
        <f>AE50-AE60</f>
        <v/>
      </c>
      <c r="AF61" s="20">
        <f>AF50-AF60</f>
        <v/>
      </c>
      <c r="AG61" s="20">
        <f>AG50-AG60</f>
        <v/>
      </c>
      <c r="AH61" s="20">
        <f>AH50-AH60</f>
        <v/>
      </c>
      <c r="AI61" s="20">
        <f>AI50-AI60</f>
        <v/>
      </c>
      <c r="AJ61" s="20">
        <f>AJ50-AJ60</f>
        <v/>
      </c>
      <c r="AK61" s="20">
        <f>AK50-AK60</f>
        <v/>
      </c>
      <c r="AL61" s="20">
        <f>AL50-AL60</f>
        <v/>
      </c>
    </row>
    <row r="63" ht="20" customHeight="1">
      <c r="A63" s="23" t="inlineStr">
        <is>
          <t>NOI UPLIFT</t>
        </is>
      </c>
      <c r="C63" s="24" t="n"/>
      <c r="D63" s="24" t="n"/>
      <c r="E63" s="24" t="n"/>
      <c r="F63" s="24" t="n"/>
      <c r="G63" s="24" t="n"/>
      <c r="H63" s="24" t="n"/>
      <c r="I63" s="24" t="n"/>
      <c r="J63" s="24" t="n"/>
      <c r="K63" s="24" t="n"/>
      <c r="L63" s="24" t="n"/>
      <c r="M63" s="24" t="n"/>
      <c r="N63" s="24" t="n"/>
      <c r="O63" s="24" t="n"/>
      <c r="P63" s="24" t="n"/>
      <c r="Q63" s="24" t="n"/>
      <c r="R63" s="24" t="n"/>
      <c r="S63" s="24" t="n"/>
      <c r="T63" s="24" t="n"/>
      <c r="U63" s="24" t="n"/>
      <c r="V63" s="24" t="n"/>
      <c r="W63" s="24" t="n"/>
      <c r="X63" s="24" t="n"/>
      <c r="Y63" s="24" t="n"/>
      <c r="Z63" s="24" t="n"/>
      <c r="AA63" s="24" t="n"/>
      <c r="AB63" s="24" t="n"/>
      <c r="AC63" s="24" t="n"/>
      <c r="AD63" s="24" t="n"/>
      <c r="AE63" s="24" t="n"/>
      <c r="AF63" s="24" t="n"/>
      <c r="AG63" s="24" t="n"/>
      <c r="AH63" s="24" t="n"/>
      <c r="AI63" s="24" t="n"/>
      <c r="AJ63" s="24" t="n"/>
      <c r="AK63" s="24" t="n"/>
      <c r="AL63" s="24" t="n"/>
    </row>
    <row r="64">
      <c r="A64" s="19" t="inlineStr">
        <is>
          <t>Monthly NOI delta (with − without)</t>
        </is>
      </c>
      <c r="C64" s="20">
        <f>C61-C46</f>
        <v/>
      </c>
      <c r="D64" s="20">
        <f>D61-D46</f>
        <v/>
      </c>
      <c r="E64" s="20">
        <f>E61-E46</f>
        <v/>
      </c>
      <c r="F64" s="20">
        <f>F61-F46</f>
        <v/>
      </c>
      <c r="G64" s="20">
        <f>G61-G46</f>
        <v/>
      </c>
      <c r="H64" s="20">
        <f>H61-H46</f>
        <v/>
      </c>
      <c r="I64" s="20">
        <f>I61-I46</f>
        <v/>
      </c>
      <c r="J64" s="20">
        <f>J61-J46</f>
        <v/>
      </c>
      <c r="K64" s="20">
        <f>K61-K46</f>
        <v/>
      </c>
      <c r="L64" s="20">
        <f>L61-L46</f>
        <v/>
      </c>
      <c r="M64" s="20">
        <f>M61-M46</f>
        <v/>
      </c>
      <c r="N64" s="20">
        <f>N61-N46</f>
        <v/>
      </c>
      <c r="O64" s="20">
        <f>O61-O46</f>
        <v/>
      </c>
      <c r="P64" s="20">
        <f>P61-P46</f>
        <v/>
      </c>
      <c r="Q64" s="20">
        <f>Q61-Q46</f>
        <v/>
      </c>
      <c r="R64" s="20">
        <f>R61-R46</f>
        <v/>
      </c>
      <c r="S64" s="20">
        <f>S61-S46</f>
        <v/>
      </c>
      <c r="T64" s="20">
        <f>T61-T46</f>
        <v/>
      </c>
      <c r="U64" s="20">
        <f>U61-U46</f>
        <v/>
      </c>
      <c r="V64" s="20">
        <f>V61-V46</f>
        <v/>
      </c>
      <c r="W64" s="20">
        <f>W61-W46</f>
        <v/>
      </c>
      <c r="X64" s="20">
        <f>X61-X46</f>
        <v/>
      </c>
      <c r="Y64" s="20">
        <f>Y61-Y46</f>
        <v/>
      </c>
      <c r="Z64" s="20">
        <f>Z61-Z46</f>
        <v/>
      </c>
      <c r="AA64" s="20">
        <f>AA61-AA46</f>
        <v/>
      </c>
      <c r="AB64" s="20">
        <f>AB61-AB46</f>
        <v/>
      </c>
      <c r="AC64" s="20">
        <f>AC61-AC46</f>
        <v/>
      </c>
      <c r="AD64" s="20">
        <f>AD61-AD46</f>
        <v/>
      </c>
      <c r="AE64" s="20">
        <f>AE61-AE46</f>
        <v/>
      </c>
      <c r="AF64" s="20">
        <f>AF61-AF46</f>
        <v/>
      </c>
      <c r="AG64" s="20">
        <f>AG61-AG46</f>
        <v/>
      </c>
      <c r="AH64" s="20">
        <f>AH61-AH46</f>
        <v/>
      </c>
      <c r="AI64" s="20">
        <f>AI61-AI46</f>
        <v/>
      </c>
      <c r="AJ64" s="20">
        <f>AJ61-AJ46</f>
        <v/>
      </c>
      <c r="AK64" s="20">
        <f>AK61-AK46</f>
        <v/>
      </c>
      <c r="AL64" s="20">
        <f>AL61-AL46</f>
        <v/>
      </c>
    </row>
    <row r="65">
      <c r="A65" s="25" t="inlineStr">
        <is>
          <t>Cumulative NOI delta</t>
        </is>
      </c>
      <c r="C65" s="26">
        <f>C64</f>
        <v/>
      </c>
      <c r="D65" s="26">
        <f>C65+D64</f>
        <v/>
      </c>
      <c r="E65" s="26">
        <f>D65+E64</f>
        <v/>
      </c>
      <c r="F65" s="26">
        <f>E65+F64</f>
        <v/>
      </c>
      <c r="G65" s="26">
        <f>F65+G64</f>
        <v/>
      </c>
      <c r="H65" s="26">
        <f>G65+H64</f>
        <v/>
      </c>
      <c r="I65" s="26">
        <f>H65+I64</f>
        <v/>
      </c>
      <c r="J65" s="26">
        <f>I65+J64</f>
        <v/>
      </c>
      <c r="K65" s="26">
        <f>J65+K64</f>
        <v/>
      </c>
      <c r="L65" s="26">
        <f>K65+L64</f>
        <v/>
      </c>
      <c r="M65" s="26">
        <f>L65+M64</f>
        <v/>
      </c>
      <c r="N65" s="26">
        <f>M65+N64</f>
        <v/>
      </c>
      <c r="O65" s="26">
        <f>N65+O64</f>
        <v/>
      </c>
      <c r="P65" s="26">
        <f>O65+P64</f>
        <v/>
      </c>
      <c r="Q65" s="26">
        <f>P65+Q64</f>
        <v/>
      </c>
      <c r="R65" s="26">
        <f>Q65+R64</f>
        <v/>
      </c>
      <c r="S65" s="26">
        <f>R65+S64</f>
        <v/>
      </c>
      <c r="T65" s="26">
        <f>S65+T64</f>
        <v/>
      </c>
      <c r="U65" s="26">
        <f>T65+U64</f>
        <v/>
      </c>
      <c r="V65" s="26">
        <f>U65+V64</f>
        <v/>
      </c>
      <c r="W65" s="26">
        <f>V65+W64</f>
        <v/>
      </c>
      <c r="X65" s="26">
        <f>W65+X64</f>
        <v/>
      </c>
      <c r="Y65" s="26">
        <f>X65+Y64</f>
        <v/>
      </c>
      <c r="Z65" s="26">
        <f>Y65+Z64</f>
        <v/>
      </c>
      <c r="AA65" s="26">
        <f>Z65+AA64</f>
        <v/>
      </c>
      <c r="AB65" s="26">
        <f>AA65+AB64</f>
        <v/>
      </c>
      <c r="AC65" s="26">
        <f>AB65+AC64</f>
        <v/>
      </c>
      <c r="AD65" s="26">
        <f>AC65+AD64</f>
        <v/>
      </c>
      <c r="AE65" s="26">
        <f>AD65+AE64</f>
        <v/>
      </c>
      <c r="AF65" s="26">
        <f>AE65+AF64</f>
        <v/>
      </c>
      <c r="AG65" s="26">
        <f>AF65+AG64</f>
        <v/>
      </c>
      <c r="AH65" s="26">
        <f>AG65+AH64</f>
        <v/>
      </c>
      <c r="AI65" s="26">
        <f>AH65+AI64</f>
        <v/>
      </c>
      <c r="AJ65" s="26">
        <f>AI65+AJ64</f>
        <v/>
      </c>
      <c r="AK65" s="26">
        <f>AJ65+AK64</f>
        <v/>
      </c>
      <c r="AL65" s="26">
        <f>AK65+AL64</f>
        <v/>
      </c>
    </row>
    <row r="67" ht="20" customHeight="1">
      <c r="A67" s="3" t="inlineStr">
        <is>
          <t>SUMMARY</t>
        </is>
      </c>
    </row>
    <row r="68">
      <c r="A68" s="25" t="inlineStr">
        <is>
          <t>3-year cumulative NOI uplift</t>
        </is>
      </c>
      <c r="B68" s="27">
        <f>AL65</f>
        <v/>
      </c>
      <c r="C68" s="6" t="inlineStr">
        <is>
          <t>Final column of cumulative row</t>
        </is>
      </c>
    </row>
    <row r="69">
      <c r="A69" s="25" t="inlineStr">
        <is>
          <t>Year 1 NOI delta</t>
        </is>
      </c>
      <c r="B69" s="27">
        <f>N65</f>
        <v/>
      </c>
      <c r="C69" s="6" t="inlineStr">
        <is>
          <t>Cumulative through month 12</t>
        </is>
      </c>
    </row>
    <row r="70">
      <c r="A70" s="25" t="inlineStr">
        <is>
          <t>Year 2 NOI delta</t>
        </is>
      </c>
      <c r="B70" s="27">
        <f>Z65-N65</f>
        <v/>
      </c>
      <c r="C70" s="6" t="inlineStr">
        <is>
          <t>Months 13–24</t>
        </is>
      </c>
    </row>
    <row r="71">
      <c r="A71" s="25" t="inlineStr">
        <is>
          <t>Year 3 NOI delta</t>
        </is>
      </c>
      <c r="B71" s="27">
        <f>AL65-Z65</f>
        <v/>
      </c>
      <c r="C71" s="6" t="inlineStr">
        <is>
          <t>Months 25–36</t>
        </is>
      </c>
    </row>
    <row r="72">
      <c r="A72" s="25" t="inlineStr">
        <is>
          <t>3-year total Polpetto spend</t>
        </is>
      </c>
      <c r="B72" s="27">
        <f>SUM(C55:AL55)+SUM(C56:AL56)+SUM(C57:AL57)+SUM(C58:AL58)+SUM(C59:AL59)</f>
        <v/>
      </c>
      <c r="C72" s="6" t="inlineStr">
        <is>
          <t>SKU A + SKU B + onboarding + pilot fee − pilot credit</t>
        </is>
      </c>
    </row>
    <row r="73">
      <c r="A73" s="25" t="inlineStr">
        <is>
          <t>Payback month</t>
        </is>
      </c>
      <c r="B73" s="28">
        <f>SUMPRODUCT(--(C65:AL65&lt;=0))+1</f>
        <v/>
      </c>
      <c r="C73" s="6" t="inlineStr">
        <is>
          <t>First month where cumulative NOI delta &gt; 0</t>
        </is>
      </c>
    </row>
    <row r="74">
      <c r="A74" s="25" t="inlineStr">
        <is>
          <t>3-year ROI multiple</t>
        </is>
      </c>
      <c r="B74" s="29">
        <f>AL65/MAX(1,SUM(C55:AL55)+SUM(C56:AL56)+SUM(C57:AL57)+SUM(C58:AL58)+SUM(C59:AL59))</f>
        <v/>
      </c>
      <c r="C74" s="6" t="inlineStr">
        <is>
          <t>NOI delta / Polpetto spend</t>
        </is>
      </c>
    </row>
    <row r="75">
      <c r="A75" s="25" t="inlineStr">
        <is>
          <t>Monthly NOI delta at M36 (run-rate)</t>
        </is>
      </c>
      <c r="B75" s="27">
        <f>AL64</f>
        <v/>
      </c>
      <c r="C75" s="6" t="inlineStr">
        <is>
          <t>Month 36 single-month delta</t>
        </is>
      </c>
    </row>
  </sheetData>
  <mergeCells count="10">
    <mergeCell ref="A4:B4"/>
    <mergeCell ref="A2:F2"/>
    <mergeCell ref="A48:B48"/>
    <mergeCell ref="A38:B38"/>
    <mergeCell ref="A16:B16"/>
    <mergeCell ref="A29:B29"/>
    <mergeCell ref="A1:F1"/>
    <mergeCell ref="A63:B63"/>
    <mergeCell ref="A23:B23"/>
    <mergeCell ref="A67:B67"/>
  </mergeCells>
  <conditionalFormatting sqref="C64:AL64">
    <cfRule type="colorScale" priority="1">
      <colorScale>
        <cfvo type="num" val="-5000"/>
        <cfvo type="num" val="0"/>
        <cfvo type="num" val="20000"/>
        <color rgb="00F28282"/>
        <color rgb="00FFF7ED"/>
        <color rgb="007FA070"/>
      </colorScale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0"/>
  <sheetViews>
    <sheetView workbookViewId="0">
      <selection activeCell="A1" sqref="A1"/>
    </sheetView>
  </sheetViews>
  <sheetFormatPr baseColWidth="8" defaultRowHeight="15"/>
  <cols>
    <col width="36" customWidth="1" min="1" max="1"/>
    <col width="56" customWidth="1" min="2" max="2"/>
    <col width="40" customWidth="1" min="3" max="3"/>
  </cols>
  <sheetData>
    <row r="1" ht="28" customHeight="1">
      <c r="A1" s="1" t="inlineStr">
        <is>
          <t>Assumptions &amp; formulas</t>
        </is>
      </c>
    </row>
    <row r="2" ht="24" customHeight="1">
      <c r="A2" s="30" t="inlineStr">
        <is>
          <t>Every number on the Monthly Forecast tab is a formula. Here's the mechanism and formula behind each lever.</t>
        </is>
      </c>
    </row>
    <row r="4" ht="22" customHeight="1">
      <c r="A4" s="3" t="inlineStr">
        <is>
          <t>Lever</t>
        </is>
      </c>
      <c r="B4" s="3" t="inlineStr">
        <is>
          <t>What it captures</t>
        </is>
      </c>
      <c r="C4" s="3" t="inlineStr">
        <is>
          <t>Formula</t>
        </is>
      </c>
    </row>
    <row r="5" ht="64" customHeight="1">
      <c r="A5" s="31" t="inlineStr">
        <is>
          <t>Baseline enrolment dynamics</t>
        </is>
      </c>
      <c r="B5" s="32" t="inlineStr">
        <is>
          <t>Each month: lose a fraction to churn, gain organic enrolments. If organic adds ≈ churn, enrolment is flat (realistic baseline — most UK / SG settings are neither growing nor shrinking materially).</t>
        </is>
      </c>
      <c r="C5" s="33" t="inlineStr">
        <is>
          <t>E[t] = E[t-1] × (1 - annual_churn/12) + organic_adds</t>
        </is>
      </c>
    </row>
    <row r="6" ht="64" customHeight="1">
      <c r="A6" s="31" t="inlineStr">
        <is>
          <t>Retention value (Polpetto Observation)</t>
        </is>
      </c>
      <c r="B6" s="32" t="inlineStr">
        <is>
          <t>Weekly learning stories + parent portal measurably reduce churn. We assume a conservative 1-in-10 would-be-leavers stay. This appears as a widening enrolment gap vs baseline — revenue diverges over time.</t>
        </is>
      </c>
      <c r="C6" s="33" t="inlineStr">
        <is>
          <t>Polpetto churn factor = (annual_churn/12) × (1 − retention_uplift)</t>
        </is>
      </c>
    </row>
    <row r="7" ht="64" customHeight="1">
      <c r="A7" s="31" t="inlineStr">
        <is>
          <t>Referral value (Polpetto Observation)</t>
        </is>
      </c>
      <c r="B7" s="32" t="inlineStr">
        <is>
          <t>Parents forward the learning stories. New families reach out. Extra enrolments compound monthly — the biggest driver of revenue divergence by year 3.</t>
        </is>
      </c>
      <c r="C7" s="33" t="inlineStr">
        <is>
          <t>E_polp[t] = ... + extra_referrals_per_month (post-pilot)</t>
        </is>
      </c>
    </row>
    <row r="8" ht="64" customHeight="1">
      <c r="A8" s="31" t="inlineStr">
        <is>
          <t>Premium positioning (optional)</t>
        </is>
      </c>
      <c r="B8" s="32" t="inlineStr">
        <is>
          <t>Personalised weekly documentation supports a modest fee uplift per child. Default £0 — flip on only if you plan to price against documentation quality.</t>
        </is>
      </c>
      <c r="C8" s="33" t="inlineStr">
        <is>
          <t>Revenue_polp = enrolment × (fee + premium_uplift)</t>
        </is>
      </c>
    </row>
    <row r="9" ht="64" customHeight="1">
      <c r="A9" s="31" t="inlineStr">
        <is>
          <t>Staff cost avoided (Polpetto Kits)</t>
        </is>
      </c>
      <c r="B9" s="32" t="inlineStr">
        <is>
          <t>Kits + doc time recovery lets the ratio stretch from ~1:8 to ~1:10 kids/teacher. As enrolment grows, Polpetto delays the next hire — cost avoided = salary × (teachers_avoided). At your starting size the impact may be zero; it compounds as you grow.</t>
        </is>
      </c>
      <c r="C9" s="33" t="inlineStr">
        <is>
          <t>Teachers = MAX(starting, CEIL(enrolment / ratio))</t>
        </is>
      </c>
    </row>
    <row r="10" ht="64" customHeight="1">
      <c r="A10" s="31" t="inlineStr">
        <is>
          <t>SKU A Kits — cost</t>
        </is>
      </c>
      <c r="B10" s="32" t="inlineStr">
        <is>
          <t>Annual prepay, recognised ratably each month. Cash impact: full amount in month of signing (M1 if no pilot, M3 if pilot). P&amp;L impact: annual / 12 each month.</t>
        </is>
      </c>
      <c r="C10" s="33" t="inlineStr">
        <is>
          <t>SKU A monthly = annual / 12 (post-pilot)</t>
        </is>
      </c>
    </row>
    <row r="11" ht="64" customHeight="1">
      <c r="A11" s="31" t="inlineStr">
        <is>
          <t>SKU B Observation — cost</t>
        </is>
      </c>
      <c r="B11" s="32" t="inlineStr">
        <is>
          <t>Monthly invoice × enrolment × £ per child. Scales with your school.</t>
        </is>
      </c>
      <c r="C11" s="33" t="inlineStr">
        <is>
          <t>SKU B monthly = enrolment × £/child/mo (post-pilot)</t>
        </is>
      </c>
    </row>
    <row r="12" ht="64" customHeight="1">
      <c r="A12" s="31" t="inlineStr">
        <is>
          <t>Pilot fee / credit</t>
        </is>
      </c>
      <c r="B12" s="32" t="inlineStr">
        <is>
          <t>£500 up front in M1. 60-day pilot (no SKU A or B charges during pilot). Upon conversion in M3, £500 is credited 100% against Year 1 SKU A.</t>
        </is>
      </c>
      <c r="C12" s="33" t="inlineStr">
        <is>
          <t>Pilot fee: +£500 in M1.  Pilot credit: −£500 in M3 (first license month).</t>
        </is>
      </c>
    </row>
    <row r="14" ht="20" customHeight="1">
      <c r="A14" s="3" t="inlineStr">
        <is>
          <t>NOTES</t>
        </is>
      </c>
    </row>
    <row r="15" ht="30" customHeight="1">
      <c r="A15" s="34" t="inlineStr">
        <is>
          <t>• Conservative model throughout. Real-world retention and referral uplifts are typically higher.</t>
        </is>
      </c>
    </row>
    <row r="16" ht="30" customHeight="1">
      <c r="A16" s="34" t="inlineStr">
        <is>
          <t>• Pilot phase: no SKU A or SKU B charge. Only the £500 pilot fee is paid (M1) and is fully credited against Year 1 SKU A on conversion.</t>
        </is>
      </c>
    </row>
    <row r="17" ht="30" customHeight="1">
      <c r="A17" s="34" t="inlineStr">
        <is>
          <t>• Cash timing vs P&amp;L timing: SKU A is annual prepay (cash outflow at signing), recognised monthly on P&amp;L. The monthly rows show P&amp;L. Summary row shows cumulative over 3 years.</t>
        </is>
      </c>
    </row>
    <row r="18" ht="30" customHeight="1">
      <c r="A18" s="34" t="inlineStr">
        <is>
          <t>• Pricing per PRICING_MODEL.md: SKU A tiered by classroom count (A1 £2,400 / A2 £4,800 / A3 £9,600 per year). SKU B tiered by feature set (B1 £4 / B2 £6 / B3 £8 per child per month). 12-month minimum commitment on SKU B; 30-child minimum enrolment for SKU B contract.</t>
        </is>
      </c>
    </row>
    <row r="19" ht="30" customHeight="1">
      <c r="A19" s="34" t="inlineStr">
        <is>
          <t>• This is a forecast, not a guarantee. Your results depend on adoption quality, classroom rollout pace, and parent communications discipline.</t>
        </is>
      </c>
    </row>
    <row r="20" ht="30" customHeight="1">
      <c r="A20" s="34" t="inlineStr">
        <is>
          <t>• Questions? hello@polpetto.com</t>
        </is>
      </c>
    </row>
  </sheetData>
  <mergeCells count="9">
    <mergeCell ref="A19:C19"/>
    <mergeCell ref="A1:C1"/>
    <mergeCell ref="A2:C2"/>
    <mergeCell ref="A14:C14"/>
    <mergeCell ref="A17:C17"/>
    <mergeCell ref="A18:C18"/>
    <mergeCell ref="A15:C15"/>
    <mergeCell ref="A20:C20"/>
    <mergeCell ref="A16:C1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1"/>
  <sheetViews>
    <sheetView workbookViewId="0">
      <selection activeCell="A1" sqref="A1"/>
    </sheetView>
  </sheetViews>
  <sheetFormatPr baseColWidth="8" defaultRowHeight="15"/>
  <cols>
    <col width="36" customWidth="1" min="1" max="1"/>
    <col width="22" customWidth="1" min="2" max="2"/>
    <col width="22" customWidth="1" min="3" max="3"/>
    <col width="36" customWidth="1" min="4" max="4"/>
  </cols>
  <sheetData>
    <row r="1" ht="28" customHeight="1">
      <c r="A1" s="1" t="inlineStr">
        <is>
          <t>Pricing reference</t>
        </is>
      </c>
    </row>
    <row r="2">
      <c r="A2" s="2" t="inlineStr">
        <is>
          <t>Lifted from PRICING_MODEL.md. Annual for SKU A, monthly per-child for SKU B.</t>
        </is>
      </c>
    </row>
    <row r="4">
      <c r="A4" s="35" t="inlineStr">
        <is>
          <t>SKU A — Polpetto Kits (annual, per site)</t>
        </is>
      </c>
    </row>
    <row r="5">
      <c r="A5" s="3" t="inlineStr">
        <is>
          <t>Band</t>
        </is>
      </c>
      <c r="B5" s="3" t="inlineStr">
        <is>
          <t>Classrooms</t>
        </is>
      </c>
      <c r="C5" s="3" t="inlineStr">
        <is>
          <t>Annual list (£/yr)</t>
        </is>
      </c>
      <c r="D5" s="3" t="inlineStr">
        <is>
          <t>Annual floor (£/yr)</t>
        </is>
      </c>
    </row>
    <row r="6">
      <c r="A6" s="4" t="inlineStr">
        <is>
          <t>A1 — Small Setting</t>
        </is>
      </c>
      <c r="B6" s="4" t="inlineStr">
        <is>
          <t>1–3</t>
        </is>
      </c>
      <c r="C6" s="36" t="n">
        <v>2400</v>
      </c>
      <c r="D6" s="36" t="n">
        <v>1800</v>
      </c>
    </row>
    <row r="7">
      <c r="A7" s="4" t="inlineStr">
        <is>
          <t>A2 — Single Centre</t>
        </is>
      </c>
      <c r="B7" s="4" t="inlineStr">
        <is>
          <t>4–8</t>
        </is>
      </c>
      <c r="C7" s="36" t="n">
        <v>4800</v>
      </c>
      <c r="D7" s="36" t="n">
        <v>3600</v>
      </c>
    </row>
    <row r="8">
      <c r="A8" s="4" t="inlineStr">
        <is>
          <t>A3 — Large / Chain Pilot</t>
        </is>
      </c>
      <c r="B8" s="4" t="inlineStr">
        <is>
          <t>9+</t>
        </is>
      </c>
      <c r="C8" s="36" t="n">
        <v>9600</v>
      </c>
      <c r="D8" s="36" t="n">
        <v>7200</v>
      </c>
    </row>
    <row r="10">
      <c r="A10" s="35" t="inlineStr">
        <is>
          <t>SKU B — Polpetto Observation (monthly, per child, 12-mo commit)</t>
        </is>
      </c>
    </row>
    <row r="11">
      <c r="A11" s="3" t="inlineStr">
        <is>
          <t>Band</t>
        </is>
      </c>
      <c r="B11" s="3" t="inlineStr">
        <is>
          <t>Unlocks</t>
        </is>
      </c>
      <c r="C11" s="3" t="inlineStr">
        <is>
          <t>List (£/child/mo)</t>
        </is>
      </c>
      <c r="D11" s="3" t="inlineStr">
        <is>
          <t>Floor (£/child/mo)</t>
        </is>
      </c>
    </row>
    <row r="12" ht="22" customHeight="1">
      <c r="A12" s="37" t="inlineStr">
        <is>
          <t>B1 — Core</t>
        </is>
      </c>
      <c r="B12" s="37" t="inlineStr">
        <is>
          <t>Teacher-only, internal use</t>
        </is>
      </c>
      <c r="C12" s="38" t="n">
        <v>4</v>
      </c>
      <c r="D12" s="38" t="n">
        <v>3</v>
      </c>
    </row>
    <row r="13" ht="22" customHeight="1">
      <c r="A13" s="37" t="inlineStr">
        <is>
          <t>B2 — Plus</t>
        </is>
      </c>
      <c r="B13" s="37" t="inlineStr">
        <is>
          <t>Core + weekly parent portal + family capture</t>
        </is>
      </c>
      <c r="C13" s="38" t="n">
        <v>6</v>
      </c>
      <c r="D13" s="38" t="n">
        <v>4</v>
      </c>
    </row>
    <row r="14" ht="22" customHeight="1">
      <c r="A14" s="37" t="inlineStr">
        <is>
          <t>B3 — Plus (Chain)</t>
        </is>
      </c>
      <c r="B14" s="37" t="inlineStr">
        <is>
          <t>Plus + multi-site admin + branded portal + API</t>
        </is>
      </c>
      <c r="C14" s="38" t="n">
        <v>8</v>
      </c>
      <c r="D14" s="38" t="n">
        <v>5</v>
      </c>
    </row>
    <row r="16">
      <c r="A16" s="35" t="inlineStr">
        <is>
          <t>Paid pilot</t>
        </is>
      </c>
    </row>
    <row r="17">
      <c r="A17" s="19" t="inlineStr">
        <is>
          <t>Fee</t>
        </is>
      </c>
      <c r="B17" s="4" t="inlineStr">
        <is>
          <t>£500 (one-off)</t>
        </is>
      </c>
    </row>
    <row r="18">
      <c r="A18" s="19" t="inlineStr">
        <is>
          <t>Duration</t>
        </is>
      </c>
      <c r="B18" s="4" t="inlineStr">
        <is>
          <t>60 days</t>
        </is>
      </c>
    </row>
    <row r="19">
      <c r="A19" s="19" t="inlineStr">
        <is>
          <t>Scope</t>
        </is>
      </c>
      <c r="B19" s="4" t="inlineStr">
        <is>
          <t>Full curriculum ingestion (1 centre) + up to 3 classrooms on SKU A</t>
        </is>
      </c>
    </row>
    <row r="20">
      <c r="A20" s="19" t="inlineStr">
        <is>
          <t>Credit</t>
        </is>
      </c>
      <c r="B20" s="4" t="inlineStr">
        <is>
          <t>£500 credited 100% against Year 1 SKU A if converted within 30 days post-pilot</t>
        </is>
      </c>
    </row>
    <row r="21">
      <c r="A21" s="19" t="inlineStr">
        <is>
          <t>Total decision window</t>
        </is>
      </c>
      <c r="B21" s="4" t="inlineStr">
        <is>
          <t>90 days from pilot start to retain the credit</t>
        </is>
      </c>
    </row>
  </sheetData>
  <mergeCells count="7">
    <mergeCell ref="A1:D1"/>
    <mergeCell ref="B19:D19"/>
    <mergeCell ref="B17:D17"/>
    <mergeCell ref="B18:D18"/>
    <mergeCell ref="B21:D21"/>
    <mergeCell ref="A2:D2"/>
    <mergeCell ref="B20:D2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2026-04-24T06:56:29Z</dcterms:created>
  <dcterms:modified xmlns:dcterms="http://purl.org/dc/terms/" xmlns:xsi="http://www.w3.org/2001/XMLSchema-instance" xsi:type="dcterms:W3CDTF">2026-04-24T06:56:29Z</dcterms:modified>
</cp:coreProperties>
</file>